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comments3.xml" ContentType="application/vnd.openxmlformats-officedocument.spreadsheetml.comments+xml"/>
  <Override PartName="/xl/threadedComments/threadedComment3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O:\Osakond\Krislin\EArmt23\"/>
    </mc:Choice>
  </mc:AlternateContent>
  <xr:revisionPtr revIDLastSave="0" documentId="13_ncr:1_{8A8162C0-4238-4E10-9D1E-02B5E0B347E3}" xr6:coauthVersionLast="47" xr6:coauthVersionMax="47" xr10:uidLastSave="{00000000-0000-0000-0000-000000000000}"/>
  <bookViews>
    <workbookView xWindow="28680" yWindow="-120" windowWidth="29040" windowHeight="17640" firstSheet="1" activeTab="1" xr2:uid="{5E1D8265-5C2C-4A85-889D-5DE964BA3428}"/>
  </bookViews>
  <sheets>
    <sheet name="Kokkuvõte_vana" sheetId="4" state="hidden" r:id="rId1"/>
    <sheet name="HO" sheetId="3" r:id="rId2"/>
    <sheet name="STO" sheetId="2" r:id="rId3"/>
    <sheet name="KO" sheetId="1" r:id="rId4"/>
    <sheet name="Anne Saun_LVO" sheetId="5" r:id="rId5"/>
    <sheet name="Tartu Sport_LVO" sheetId="6" r:id="rId6"/>
    <sheet name="Tartu Kalmistud_LMO" sheetId="7" r:id="rId7"/>
    <sheet name="Tartu Linnatransport_LMO" sheetId="8" r:id="rId8"/>
  </sheets>
  <definedNames>
    <definedName name="_xlnm._FilterDatabase" localSheetId="1" hidden="1">HO!$A$4:$M$40</definedName>
    <definedName name="_xlnm._FilterDatabase" localSheetId="3" hidden="1">KO!$A$3:$M$71</definedName>
    <definedName name="_xlnm._FilterDatabase" localSheetId="2" hidden="1">STO!$A$3:$M$62</definedName>
    <definedName name="_xlnm._FilterDatabase" localSheetId="6" hidden="1">'Tartu Kalmistud_LMO'!$B$6:$F$31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5" l="1"/>
  <c r="D14" i="5"/>
  <c r="D6" i="5"/>
  <c r="B17" i="5"/>
  <c r="C17" i="5" s="1"/>
  <c r="E17" i="5" s="1"/>
  <c r="B14" i="5"/>
  <c r="C14" i="5" s="1"/>
  <c r="E14" i="5" s="1"/>
  <c r="B6" i="5"/>
  <c r="C6" i="5" s="1"/>
  <c r="F5" i="5"/>
  <c r="F7" i="5"/>
  <c r="F8" i="5"/>
  <c r="F9" i="5"/>
  <c r="F10" i="5"/>
  <c r="F11" i="5"/>
  <c r="F12" i="5"/>
  <c r="F13" i="5"/>
  <c r="F15" i="5"/>
  <c r="F16" i="5"/>
  <c r="F18" i="5"/>
  <c r="F19" i="5"/>
  <c r="F4" i="5"/>
  <c r="E5" i="5"/>
  <c r="G5" i="5" s="1"/>
  <c r="E7" i="5"/>
  <c r="G7" i="5" s="1"/>
  <c r="E8" i="5"/>
  <c r="G8" i="5" s="1"/>
  <c r="E9" i="5"/>
  <c r="G9" i="5" s="1"/>
  <c r="E10" i="5"/>
  <c r="G10" i="5" s="1"/>
  <c r="E11" i="5"/>
  <c r="G11" i="5" s="1"/>
  <c r="E12" i="5"/>
  <c r="G12" i="5" s="1"/>
  <c r="E13" i="5"/>
  <c r="G13" i="5" s="1"/>
  <c r="E15" i="5"/>
  <c r="G15" i="5" s="1"/>
  <c r="E16" i="5"/>
  <c r="G16" i="5" s="1"/>
  <c r="E18" i="5"/>
  <c r="G18" i="5" s="1"/>
  <c r="E19" i="5"/>
  <c r="G19" i="5" s="1"/>
  <c r="E4" i="5"/>
  <c r="G4" i="5" s="1"/>
  <c r="K8" i="7"/>
  <c r="K9" i="7"/>
  <c r="K10" i="7"/>
  <c r="K11" i="7"/>
  <c r="K12" i="7"/>
  <c r="K13" i="7"/>
  <c r="K7" i="7"/>
  <c r="L55" i="3"/>
  <c r="L54" i="3"/>
  <c r="L53" i="3"/>
  <c r="L52" i="3"/>
  <c r="L51" i="3"/>
  <c r="L50" i="3"/>
  <c r="I13" i="7"/>
  <c r="I12" i="7"/>
  <c r="I11" i="7"/>
  <c r="I10" i="7"/>
  <c r="I9" i="7"/>
  <c r="I8" i="7"/>
  <c r="I7" i="7"/>
  <c r="L47" i="3"/>
  <c r="L46" i="3"/>
  <c r="L45" i="3"/>
  <c r="L44" i="3"/>
  <c r="L43" i="3"/>
  <c r="L42" i="3"/>
  <c r="F20" i="8"/>
  <c r="H20" i="8" s="1"/>
  <c r="F19" i="8"/>
  <c r="H19" i="8" s="1"/>
  <c r="F18" i="8"/>
  <c r="H18" i="8" s="1"/>
  <c r="F16" i="8"/>
  <c r="H16" i="8" s="1"/>
  <c r="F14" i="8"/>
  <c r="H14" i="8" s="1"/>
  <c r="F13" i="8"/>
  <c r="H13" i="8" s="1"/>
  <c r="F12" i="8"/>
  <c r="H12" i="8" s="1"/>
  <c r="F11" i="8"/>
  <c r="H11" i="8" s="1"/>
  <c r="F10" i="8"/>
  <c r="H10" i="8" s="1"/>
  <c r="F8" i="8"/>
  <c r="H8" i="8" s="1"/>
  <c r="F7" i="8"/>
  <c r="H7" i="8" s="1"/>
  <c r="H6" i="8"/>
  <c r="F6" i="8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7" i="7"/>
  <c r="H25" i="6"/>
  <c r="I25" i="6" s="1"/>
  <c r="G25" i="6"/>
  <c r="F25" i="6"/>
  <c r="H24" i="6"/>
  <c r="G24" i="6"/>
  <c r="F24" i="6"/>
  <c r="H23" i="6"/>
  <c r="G23" i="6"/>
  <c r="F23" i="6"/>
  <c r="H22" i="6"/>
  <c r="G22" i="6"/>
  <c r="F22" i="6"/>
  <c r="H21" i="6"/>
  <c r="G21" i="6"/>
  <c r="F21" i="6"/>
  <c r="H20" i="6"/>
  <c r="G20" i="6"/>
  <c r="F20" i="6"/>
  <c r="H19" i="6"/>
  <c r="G19" i="6"/>
  <c r="F19" i="6"/>
  <c r="H18" i="6"/>
  <c r="G18" i="6"/>
  <c r="F18" i="6"/>
  <c r="H17" i="6"/>
  <c r="I17" i="6" s="1"/>
  <c r="G17" i="6"/>
  <c r="F17" i="6"/>
  <c r="H16" i="6"/>
  <c r="G16" i="6"/>
  <c r="F16" i="6"/>
  <c r="D15" i="6"/>
  <c r="C15" i="6"/>
  <c r="H14" i="6"/>
  <c r="I14" i="6" s="1"/>
  <c r="G14" i="6"/>
  <c r="F14" i="6"/>
  <c r="H13" i="6"/>
  <c r="G13" i="6"/>
  <c r="F13" i="6"/>
  <c r="H12" i="6"/>
  <c r="G12" i="6"/>
  <c r="F12" i="6"/>
  <c r="H11" i="6"/>
  <c r="G11" i="6"/>
  <c r="F11" i="6"/>
  <c r="H10" i="6"/>
  <c r="G10" i="6"/>
  <c r="F10" i="6"/>
  <c r="H9" i="6"/>
  <c r="G9" i="6"/>
  <c r="F9" i="6"/>
  <c r="H8" i="6"/>
  <c r="G8" i="6"/>
  <c r="F8" i="6"/>
  <c r="H7" i="6"/>
  <c r="G7" i="6"/>
  <c r="F7" i="6"/>
  <c r="H6" i="6"/>
  <c r="D6" i="6"/>
  <c r="C6" i="6"/>
  <c r="E6" i="6" s="1"/>
  <c r="H5" i="6"/>
  <c r="G5" i="6"/>
  <c r="F5" i="6"/>
  <c r="D8" i="4"/>
  <c r="D5" i="4" s="1"/>
  <c r="D11" i="4" s="1"/>
  <c r="C5" i="4"/>
  <c r="C11" i="4" s="1"/>
  <c r="B5" i="4"/>
  <c r="B11" i="4" s="1"/>
  <c r="I23" i="6" l="1"/>
  <c r="I21" i="6"/>
  <c r="I18" i="6"/>
  <c r="I20" i="6"/>
  <c r="E6" i="5"/>
  <c r="G14" i="5"/>
  <c r="F17" i="5"/>
  <c r="G17" i="5"/>
  <c r="G6" i="5"/>
  <c r="F14" i="5"/>
  <c r="F6" i="5"/>
  <c r="F9" i="8"/>
  <c r="H9" i="8" s="1"/>
  <c r="F5" i="8"/>
  <c r="H5" i="8" s="1"/>
  <c r="G6" i="6"/>
  <c r="I6" i="6" s="1"/>
  <c r="F6" i="6"/>
  <c r="I5" i="6"/>
  <c r="I8" i="6"/>
  <c r="I11" i="6"/>
  <c r="I19" i="6"/>
  <c r="I22" i="6"/>
  <c r="I9" i="6"/>
  <c r="G15" i="6"/>
  <c r="I15" i="6" s="1"/>
  <c r="I7" i="6"/>
  <c r="I12" i="6"/>
  <c r="F15" i="6"/>
  <c r="I10" i="6"/>
  <c r="I13" i="6"/>
  <c r="I16" i="6"/>
  <c r="I24" i="6"/>
  <c r="F17" i="8"/>
  <c r="H17" i="8" s="1"/>
  <c r="E15" i="6"/>
  <c r="F15" i="8"/>
  <c r="H15" i="8" s="1"/>
  <c r="J60" i="1"/>
  <c r="E60" i="1"/>
  <c r="E54" i="1"/>
  <c r="J54" i="1" s="1"/>
  <c r="E25" i="1"/>
  <c r="J25" i="1" s="1"/>
  <c r="E4" i="1" l="1"/>
  <c r="J4" i="1" s="1"/>
  <c r="N54" i="3"/>
  <c r="N53" i="3"/>
  <c r="N55" i="3"/>
  <c r="N52" i="3"/>
  <c r="N51" i="3"/>
  <c r="N50" i="3"/>
  <c r="N47" i="3"/>
  <c r="N46" i="3"/>
  <c r="N45" i="3"/>
  <c r="N44" i="3"/>
  <c r="N43" i="3"/>
  <c r="N42" i="3"/>
  <c r="N56" i="3" l="1"/>
  <c r="N48" i="3"/>
  <c r="O3" i="3" s="1"/>
  <c r="Q3" i="3" s="1"/>
  <c r="H35" i="3"/>
  <c r="G35" i="3"/>
  <c r="E35" i="3"/>
  <c r="K24" i="3"/>
  <c r="E24" i="3"/>
  <c r="H24" i="3"/>
  <c r="G24" i="3"/>
  <c r="E20" i="3"/>
  <c r="J20" i="3" s="1"/>
  <c r="F23" i="3"/>
  <c r="F22" i="3"/>
  <c r="F21" i="3"/>
  <c r="L23" i="3"/>
  <c r="N23" i="3" s="1"/>
  <c r="L22" i="3"/>
  <c r="N22" i="3" s="1"/>
  <c r="L21" i="3"/>
  <c r="N21" i="3" s="1"/>
  <c r="K20" i="3"/>
  <c r="K6" i="3"/>
  <c r="G20" i="3"/>
  <c r="H20" i="3"/>
  <c r="E6" i="3"/>
  <c r="J6" i="3" s="1"/>
  <c r="H6" i="3"/>
  <c r="G6" i="3"/>
  <c r="L39" i="3"/>
  <c r="N39" i="3" s="1"/>
  <c r="F39" i="3"/>
  <c r="L38" i="3"/>
  <c r="N38" i="3" s="1"/>
  <c r="F38" i="3"/>
  <c r="L37" i="3"/>
  <c r="N37" i="3" s="1"/>
  <c r="F37" i="3"/>
  <c r="L36" i="3"/>
  <c r="N36" i="3" s="1"/>
  <c r="F36" i="3"/>
  <c r="K35" i="3"/>
  <c r="L34" i="3"/>
  <c r="N34" i="3" s="1"/>
  <c r="F34" i="3"/>
  <c r="L33" i="3"/>
  <c r="N33" i="3" s="1"/>
  <c r="F33" i="3"/>
  <c r="L32" i="3"/>
  <c r="N32" i="3" s="1"/>
  <c r="F32" i="3"/>
  <c r="L31" i="3"/>
  <c r="N31" i="3" s="1"/>
  <c r="F31" i="3"/>
  <c r="L30" i="3"/>
  <c r="N30" i="3" s="1"/>
  <c r="F30" i="3"/>
  <c r="L29" i="3"/>
  <c r="N29" i="3" s="1"/>
  <c r="F29" i="3"/>
  <c r="L28" i="3"/>
  <c r="N28" i="3" s="1"/>
  <c r="F28" i="3"/>
  <c r="L27" i="3"/>
  <c r="N27" i="3" s="1"/>
  <c r="F27" i="3"/>
  <c r="L26" i="3"/>
  <c r="N26" i="3" s="1"/>
  <c r="F26" i="3"/>
  <c r="L25" i="3"/>
  <c r="N25" i="3" s="1"/>
  <c r="F25" i="3"/>
  <c r="L19" i="3"/>
  <c r="N19" i="3" s="1"/>
  <c r="F19" i="3"/>
  <c r="L18" i="3"/>
  <c r="N18" i="3" s="1"/>
  <c r="F18" i="3"/>
  <c r="L17" i="3"/>
  <c r="N17" i="3" s="1"/>
  <c r="F17" i="3"/>
  <c r="L16" i="3"/>
  <c r="N16" i="3" s="1"/>
  <c r="F16" i="3"/>
  <c r="L15" i="3"/>
  <c r="N15" i="3" s="1"/>
  <c r="F15" i="3"/>
  <c r="L14" i="3"/>
  <c r="N14" i="3" s="1"/>
  <c r="F14" i="3"/>
  <c r="L13" i="3"/>
  <c r="N13" i="3" s="1"/>
  <c r="F13" i="3"/>
  <c r="L12" i="3"/>
  <c r="N12" i="3" s="1"/>
  <c r="F12" i="3"/>
  <c r="L11" i="3"/>
  <c r="N11" i="3" s="1"/>
  <c r="F11" i="3"/>
  <c r="L10" i="3"/>
  <c r="N10" i="3" s="1"/>
  <c r="F10" i="3"/>
  <c r="L9" i="3"/>
  <c r="N9" i="3" s="1"/>
  <c r="F9" i="3"/>
  <c r="L8" i="3"/>
  <c r="N8" i="3" s="1"/>
  <c r="F8" i="3"/>
  <c r="L7" i="3"/>
  <c r="N7" i="3" s="1"/>
  <c r="F7" i="3"/>
  <c r="J35" i="3" l="1"/>
  <c r="I35" i="3"/>
  <c r="I24" i="3"/>
  <c r="J24" i="3"/>
  <c r="L24" i="3" s="1"/>
  <c r="N6" i="3"/>
  <c r="F35" i="3"/>
  <c r="N24" i="3"/>
  <c r="F24" i="3"/>
  <c r="F20" i="3"/>
  <c r="I20" i="3" s="1"/>
  <c r="N20" i="3"/>
  <c r="F6" i="3"/>
  <c r="N35" i="3"/>
  <c r="N40" i="3" l="1"/>
  <c r="O2" i="3" s="1"/>
  <c r="Q2" i="3" s="1"/>
  <c r="I6" i="3"/>
  <c r="L20" i="3"/>
  <c r="L35" i="3"/>
  <c r="L6" i="3"/>
  <c r="E21" i="2" l="1"/>
  <c r="E4" i="2" s="1"/>
  <c r="E43" i="2"/>
  <c r="H43" i="2"/>
  <c r="G43" i="2"/>
  <c r="F44" i="2"/>
  <c r="J43" i="2" s="1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0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5" i="2"/>
  <c r="F43" i="2" l="1"/>
  <c r="F21" i="2"/>
  <c r="F4" i="2" s="1"/>
  <c r="J4" i="2"/>
  <c r="I4" i="2"/>
  <c r="I21" i="2"/>
  <c r="J21" i="2"/>
  <c r="I43" i="2"/>
  <c r="L44" i="2" l="1"/>
  <c r="N44" i="2" s="1"/>
  <c r="O44" i="2" s="1"/>
  <c r="O43" i="2" s="1"/>
  <c r="K43" i="2"/>
  <c r="L43" i="2" s="1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K21" i="2"/>
  <c r="L21" i="2" s="1"/>
  <c r="H21" i="2"/>
  <c r="G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5" i="2"/>
  <c r="K4" i="2"/>
  <c r="L4" i="2" s="1"/>
  <c r="H4" i="2"/>
  <c r="G4" i="2"/>
  <c r="N13" i="2" l="1"/>
  <c r="O13" i="2"/>
  <c r="N6" i="2"/>
  <c r="O6" i="2"/>
  <c r="N14" i="2"/>
  <c r="O14" i="2"/>
  <c r="N7" i="2"/>
  <c r="O7" i="2"/>
  <c r="N15" i="2"/>
  <c r="O15" i="2"/>
  <c r="N10" i="2"/>
  <c r="O10" i="2"/>
  <c r="N5" i="2"/>
  <c r="O5" i="2"/>
  <c r="N8" i="2"/>
  <c r="O8" i="2"/>
  <c r="N16" i="2"/>
  <c r="O16" i="2"/>
  <c r="N9" i="2"/>
  <c r="O9" i="2"/>
  <c r="N17" i="2"/>
  <c r="O17" i="2"/>
  <c r="N18" i="2"/>
  <c r="O18" i="2"/>
  <c r="N11" i="2"/>
  <c r="O11" i="2"/>
  <c r="N19" i="2"/>
  <c r="O19" i="2"/>
  <c r="N12" i="2"/>
  <c r="O12" i="2"/>
  <c r="N20" i="2"/>
  <c r="O20" i="2"/>
  <c r="N27" i="2"/>
  <c r="O27" i="2"/>
  <c r="N29" i="2"/>
  <c r="O29" i="2"/>
  <c r="N37" i="2"/>
  <c r="O37" i="2"/>
  <c r="N30" i="2"/>
  <c r="O30" i="2"/>
  <c r="N38" i="2"/>
  <c r="O38" i="2"/>
  <c r="N23" i="2"/>
  <c r="O23" i="2"/>
  <c r="N31" i="2"/>
  <c r="O31" i="2"/>
  <c r="N39" i="2"/>
  <c r="O39" i="2"/>
  <c r="N35" i="2"/>
  <c r="O35" i="2"/>
  <c r="N24" i="2"/>
  <c r="O24" i="2"/>
  <c r="N40" i="2"/>
  <c r="O40" i="2"/>
  <c r="N32" i="2"/>
  <c r="O32" i="2"/>
  <c r="N25" i="2"/>
  <c r="O25" i="2"/>
  <c r="N33" i="2"/>
  <c r="O33" i="2"/>
  <c r="N41" i="2"/>
  <c r="O41" i="2"/>
  <c r="N22" i="2"/>
  <c r="O22" i="2"/>
  <c r="N26" i="2"/>
  <c r="O26" i="2"/>
  <c r="N34" i="2"/>
  <c r="O34" i="2"/>
  <c r="N42" i="2"/>
  <c r="O42" i="2"/>
  <c r="N28" i="2"/>
  <c r="O28" i="2"/>
  <c r="N36" i="2"/>
  <c r="O36" i="2"/>
  <c r="O21" i="2" l="1"/>
  <c r="O4" i="2"/>
  <c r="L70" i="1"/>
  <c r="N70" i="1" s="1"/>
  <c r="L69" i="1"/>
  <c r="N69" i="1" s="1"/>
  <c r="L68" i="1"/>
  <c r="N68" i="1" s="1"/>
  <c r="L67" i="1"/>
  <c r="N67" i="1" s="1"/>
  <c r="L66" i="1"/>
  <c r="N66" i="1" s="1"/>
  <c r="L65" i="1"/>
  <c r="N65" i="1" s="1"/>
  <c r="L64" i="1"/>
  <c r="N64" i="1" s="1"/>
  <c r="L63" i="1"/>
  <c r="N63" i="1" s="1"/>
  <c r="L62" i="1"/>
  <c r="N62" i="1" s="1"/>
  <c r="L61" i="1"/>
  <c r="N61" i="1" s="1"/>
  <c r="K60" i="1"/>
  <c r="F61" i="1"/>
  <c r="F62" i="1"/>
  <c r="F63" i="1"/>
  <c r="F64" i="1"/>
  <c r="F65" i="1"/>
  <c r="F66" i="1"/>
  <c r="F67" i="1"/>
  <c r="F68" i="1"/>
  <c r="F69" i="1"/>
  <c r="F70" i="1"/>
  <c r="H60" i="1"/>
  <c r="G60" i="1"/>
  <c r="L59" i="1"/>
  <c r="N59" i="1" s="1"/>
  <c r="L58" i="1"/>
  <c r="N58" i="1" s="1"/>
  <c r="L57" i="1"/>
  <c r="N57" i="1" s="1"/>
  <c r="L56" i="1"/>
  <c r="N56" i="1" s="1"/>
  <c r="L55" i="1"/>
  <c r="N55" i="1" s="1"/>
  <c r="L53" i="1"/>
  <c r="L52" i="1"/>
  <c r="L51" i="1"/>
  <c r="L50" i="1"/>
  <c r="L49" i="1"/>
  <c r="L48" i="1"/>
  <c r="L47" i="1"/>
  <c r="L46" i="1"/>
  <c r="L45" i="1"/>
  <c r="L44" i="1"/>
  <c r="L43" i="1"/>
  <c r="L42" i="1"/>
  <c r="L40" i="1"/>
  <c r="N40" i="1" s="1"/>
  <c r="L39" i="1"/>
  <c r="N39" i="1" s="1"/>
  <c r="L38" i="1"/>
  <c r="N38" i="1" s="1"/>
  <c r="L37" i="1"/>
  <c r="N37" i="1" s="1"/>
  <c r="L36" i="1"/>
  <c r="N36" i="1" s="1"/>
  <c r="L35" i="1"/>
  <c r="N35" i="1" s="1"/>
  <c r="L34" i="1"/>
  <c r="N34" i="1" s="1"/>
  <c r="L33" i="1"/>
  <c r="N33" i="1" s="1"/>
  <c r="L32" i="1"/>
  <c r="N32" i="1" s="1"/>
  <c r="L31" i="1"/>
  <c r="N31" i="1" s="1"/>
  <c r="L30" i="1"/>
  <c r="N30" i="1" s="1"/>
  <c r="L29" i="1"/>
  <c r="N29" i="1" s="1"/>
  <c r="L28" i="1"/>
  <c r="N28" i="1" s="1"/>
  <c r="L27" i="1"/>
  <c r="N27" i="1" s="1"/>
  <c r="L26" i="1"/>
  <c r="N26" i="1" s="1"/>
  <c r="L6" i="1"/>
  <c r="N6" i="1" s="1"/>
  <c r="L7" i="1"/>
  <c r="N7" i="1" s="1"/>
  <c r="L8" i="1"/>
  <c r="N8" i="1" s="1"/>
  <c r="L9" i="1"/>
  <c r="N9" i="1" s="1"/>
  <c r="L10" i="1"/>
  <c r="N10" i="1" s="1"/>
  <c r="L11" i="1"/>
  <c r="N11" i="1" s="1"/>
  <c r="L12" i="1"/>
  <c r="N12" i="1" s="1"/>
  <c r="L13" i="1"/>
  <c r="N13" i="1" s="1"/>
  <c r="L14" i="1"/>
  <c r="N14" i="1" s="1"/>
  <c r="L15" i="1"/>
  <c r="N15" i="1" s="1"/>
  <c r="L16" i="1"/>
  <c r="N16" i="1" s="1"/>
  <c r="L17" i="1"/>
  <c r="N17" i="1" s="1"/>
  <c r="L18" i="1"/>
  <c r="N18" i="1" s="1"/>
  <c r="L19" i="1"/>
  <c r="N19" i="1" s="1"/>
  <c r="L20" i="1"/>
  <c r="N20" i="1" s="1"/>
  <c r="L21" i="1"/>
  <c r="N21" i="1" s="1"/>
  <c r="L22" i="1"/>
  <c r="N22" i="1" s="1"/>
  <c r="L23" i="1"/>
  <c r="N23" i="1" s="1"/>
  <c r="L24" i="1"/>
  <c r="N24" i="1" s="1"/>
  <c r="L5" i="1"/>
  <c r="N5" i="1" s="1"/>
  <c r="K54" i="1"/>
  <c r="F59" i="1"/>
  <c r="F58" i="1"/>
  <c r="F57" i="1"/>
  <c r="F56" i="1"/>
  <c r="F55" i="1"/>
  <c r="K41" i="1"/>
  <c r="K25" i="1"/>
  <c r="K4" i="1"/>
  <c r="F53" i="1"/>
  <c r="E53" i="1" s="1"/>
  <c r="F52" i="1"/>
  <c r="E52" i="1" s="1"/>
  <c r="F51" i="1"/>
  <c r="E51" i="1" s="1"/>
  <c r="F50" i="1"/>
  <c r="E50" i="1" s="1"/>
  <c r="F49" i="1"/>
  <c r="E49" i="1" s="1"/>
  <c r="F48" i="1"/>
  <c r="E48" i="1" s="1"/>
  <c r="F47" i="1"/>
  <c r="E47" i="1" s="1"/>
  <c r="F46" i="1"/>
  <c r="E46" i="1" s="1"/>
  <c r="F45" i="1"/>
  <c r="E45" i="1" s="1"/>
  <c r="F44" i="1"/>
  <c r="E44" i="1" s="1"/>
  <c r="F43" i="1"/>
  <c r="E43" i="1" s="1"/>
  <c r="F42" i="1"/>
  <c r="E42" i="1" s="1"/>
  <c r="H25" i="1"/>
  <c r="G25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O45" i="2" l="1"/>
  <c r="P2" i="2" s="1"/>
  <c r="Q2" i="2" s="1"/>
  <c r="R2" i="2" s="1"/>
  <c r="N50" i="1"/>
  <c r="N51" i="1"/>
  <c r="N44" i="1"/>
  <c r="N52" i="1"/>
  <c r="N46" i="1"/>
  <c r="N49" i="1"/>
  <c r="N42" i="1"/>
  <c r="N43" i="1"/>
  <c r="N45" i="1"/>
  <c r="N53" i="1"/>
  <c r="N47" i="1"/>
  <c r="N48" i="1"/>
  <c r="E41" i="1"/>
  <c r="J41" i="1" s="1"/>
  <c r="N25" i="1"/>
  <c r="N54" i="1"/>
  <c r="N4" i="1"/>
  <c r="N60" i="1"/>
  <c r="L60" i="1"/>
  <c r="F60" i="1"/>
  <c r="I60" i="1" s="1"/>
  <c r="F41" i="1"/>
  <c r="F54" i="1"/>
  <c r="L54" i="1" s="1"/>
  <c r="F25" i="1"/>
  <c r="I25" i="1" s="1"/>
  <c r="G4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5" i="1"/>
  <c r="H4" i="1"/>
  <c r="N41" i="1" l="1"/>
  <c r="N71" i="1" s="1"/>
  <c r="O2" i="1" s="1"/>
  <c r="Q2" i="1" s="1"/>
  <c r="L25" i="1"/>
  <c r="I41" i="1"/>
  <c r="I54" i="1"/>
  <c r="F4" i="1"/>
  <c r="L4" i="1" s="1"/>
  <c r="H54" i="1"/>
  <c r="G54" i="1"/>
  <c r="H41" i="1"/>
  <c r="G41" i="1"/>
  <c r="I4" i="1" l="1"/>
  <c r="L4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tc={3CD1E059-24E6-4F21-A263-5DA3EFD1DB4C}</author>
    <author>tc={E0CF43B7-0097-49DB-ADA2-D148E32D31DF}</author>
    <author>tc={6568F6BE-02FD-4AD4-8AE4-D6238E7ADE8C}</author>
  </authors>
  <commentList>
    <comment ref="B4" authorId="0" shapeId="0" xr:uid="{3CD1E059-24E6-4F21-A263-5DA3EFD1DB4C}">
      <text>
        <t>[Threaded comment]
Your version of Excel allows you to read this threaded comment; however, any edits to it will get removed if the file is opened in a newer version of Excel. Learn more: https://go.microsoft.com/fwlink/?linkid=870924
Comment:
    Ilma 301
Reply:
    201 ☺️</t>
      </text>
    </comment>
    <comment ref="J4" authorId="1" shapeId="0" xr:uid="{E0CF43B7-0097-49DB-ADA2-D148E32D31DF}">
      <text>
        <t>[Threaded comment]
Your version of Excel allows you to read this threaded comment; however, any edits to it will get removed if the file is opened in a newer version of Excel. Learn more: https://go.microsoft.com/fwlink/?linkid=870924
Comment:
    Palk täiskoormuse juures</t>
      </text>
    </comment>
    <comment ref="M4" authorId="2" shapeId="0" xr:uid="{6568F6BE-02FD-4AD4-8AE4-D6238E7ADE8C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V.A eelarveliik 25. 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tc={FDA0E248-7D86-4301-9B1E-1068D8F711C5}</author>
    <author>tc={DEDAC79B-2635-4217-8F8C-D02C51CF2864}</author>
    <author>tc={98E27D1A-80CE-4C78-89C3-6E7A293D5A2F}</author>
  </authors>
  <commentList>
    <comment ref="B3" authorId="0" shapeId="0" xr:uid="{FDA0E248-7D86-4301-9B1E-1068D8F711C5}">
      <text>
        <t>[Threaded comment]
Your version of Excel allows you to read this threaded comment; however, any edits to it will get removed if the file is opened in a newer version of Excel. Learn more: https://go.microsoft.com/fwlink/?linkid=870924
Comment:
    Ilma 301</t>
      </text>
    </comment>
    <comment ref="J3" authorId="1" shapeId="0" xr:uid="{DEDAC79B-2635-4217-8F8C-D02C51CF2864}">
      <text>
        <t>[Threaded comment]
Your version of Excel allows you to read this threaded comment; however, any edits to it will get removed if the file is opened in a newer version of Excel. Learn more: https://go.microsoft.com/fwlink/?linkid=870924
Comment:
    Palk täiskoormuse juures</t>
      </text>
    </comment>
    <comment ref="M3" authorId="2" shapeId="0" xr:uid="{98E27D1A-80CE-4C78-89C3-6E7A293D5A2F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V.A eelarveliik 25. 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tc={D81D4C8E-339F-46A4-BD75-55AA9BCCE25C}</author>
    <author>tc={EDF4600D-EFFA-42F9-8484-916AA857BD55}</author>
  </authors>
  <commentList>
    <comment ref="B3" authorId="0" shapeId="0" xr:uid="{D81D4C8E-339F-46A4-BD75-55AA9BCCE25C}">
      <text>
        <t>[Threaded comment]
Your version of Excel allows you to read this threaded comment; however, any edits to it will get removed if the file is opened in a newer version of Excel. Learn more: https://go.microsoft.com/fwlink/?linkid=870924
Comment:
    Ilma 301
Reply:
    201 ☺️</t>
      </text>
    </comment>
    <comment ref="M3" authorId="1" shapeId="0" xr:uid="{EDF4600D-EFFA-42F9-8484-916AA857BD55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V.A eelarveliik 25. </t>
      </text>
    </comment>
  </commentList>
</comments>
</file>

<file path=xl/sharedStrings.xml><?xml version="1.0" encoding="utf-8"?>
<sst xmlns="http://schemas.openxmlformats.org/spreadsheetml/2006/main" count="876" uniqueCount="247">
  <si>
    <t>21/23</t>
  </si>
  <si>
    <t>kõik kokku</t>
  </si>
  <si>
    <t>T20</t>
  </si>
  <si>
    <t>arendusjuht (TL)</t>
  </si>
  <si>
    <t>NoorSP</t>
  </si>
  <si>
    <t>sekretär (ASO)</t>
  </si>
  <si>
    <t>abipersonal ja töölised</t>
  </si>
  <si>
    <t>Tööl</t>
  </si>
  <si>
    <t>majahoidja</t>
  </si>
  <si>
    <t>turvamees</t>
  </si>
  <si>
    <t>bussijuht</t>
  </si>
  <si>
    <t>projektijuht (TL)</t>
  </si>
  <si>
    <t>valvur</t>
  </si>
  <si>
    <t>muuseumijärelvaataja</t>
  </si>
  <si>
    <t>koristaja</t>
  </si>
  <si>
    <t>õppealajuhataja</t>
  </si>
  <si>
    <t>ÕPET</t>
  </si>
  <si>
    <t>muusikariistade häälestaja</t>
  </si>
  <si>
    <t>huvialakooli kontsertmeister</t>
  </si>
  <si>
    <t>kontsertmeister</t>
  </si>
  <si>
    <t>Õpetaja</t>
  </si>
  <si>
    <t>huvialakooli õpetaja</t>
  </si>
  <si>
    <t>haldusjuht</t>
  </si>
  <si>
    <t>TippSP</t>
  </si>
  <si>
    <t>asedirektor</t>
  </si>
  <si>
    <t>harukogu juhataja</t>
  </si>
  <si>
    <t>osakonnajuhataja</t>
  </si>
  <si>
    <t>Juht</t>
  </si>
  <si>
    <t>direktori asetäitja maj.alal</t>
  </si>
  <si>
    <t>majandusjuhataja</t>
  </si>
  <si>
    <t>peaspetsialist</t>
  </si>
  <si>
    <t>Juhataja</t>
  </si>
  <si>
    <t>direktor</t>
  </si>
  <si>
    <t>heli- ja valgustehnik</t>
  </si>
  <si>
    <t>KeskSP</t>
  </si>
  <si>
    <t>infospetsialist</t>
  </si>
  <si>
    <t>klaveri häälestaja</t>
  </si>
  <si>
    <t>tehnik</t>
  </si>
  <si>
    <t>giid-klienditeenindaja</t>
  </si>
  <si>
    <t>kultuurispetsialist</t>
  </si>
  <si>
    <t>programmijuht</t>
  </si>
  <si>
    <t>administraator</t>
  </si>
  <si>
    <t>raamatukoguhoidja</t>
  </si>
  <si>
    <t>spetsialist</t>
  </si>
  <si>
    <t>lugejateenindaja</t>
  </si>
  <si>
    <t>konservaator</t>
  </si>
  <si>
    <t>KulSP</t>
  </si>
  <si>
    <t>mängutoa pedagoog</t>
  </si>
  <si>
    <t>turundus_kommunikatsiooni spetsialist</t>
  </si>
  <si>
    <t>kunstiline juht</t>
  </si>
  <si>
    <t>teadur</t>
  </si>
  <si>
    <t>etenduste juht</t>
  </si>
  <si>
    <t>teadus ja arendusjuht</t>
  </si>
  <si>
    <t>peavarahoidja</t>
  </si>
  <si>
    <t>Teadur-koguhoidja</t>
  </si>
  <si>
    <t>kuraator</t>
  </si>
  <si>
    <t>noorsootöö spetsialist</t>
  </si>
  <si>
    <t>Eelarveliik</t>
  </si>
  <si>
    <t>Uus töötasu tõusuga</t>
  </si>
  <si>
    <t>Tõus</t>
  </si>
  <si>
    <t>Normaal-palk</t>
  </si>
  <si>
    <t>Keskmine palk</t>
  </si>
  <si>
    <t>Täidetud kohtade arv täis-koormusega</t>
  </si>
  <si>
    <t>Täidetud kohtade arv osa- koormusega</t>
  </si>
  <si>
    <t>Ametikoht</t>
  </si>
  <si>
    <t>Töötasu grupp</t>
  </si>
  <si>
    <t>Asutus</t>
  </si>
  <si>
    <t>Struktuuri-üksus</t>
  </si>
  <si>
    <t>261/262</t>
  </si>
  <si>
    <t>211/212</t>
  </si>
  <si>
    <t>224/261</t>
  </si>
  <si>
    <t>241/261</t>
  </si>
  <si>
    <t>211/212/213</t>
  </si>
  <si>
    <t>211/212/214</t>
  </si>
  <si>
    <t>211/213</t>
  </si>
  <si>
    <t>Kultuurispetsialistid</t>
  </si>
  <si>
    <t>Keskspetsialistid</t>
  </si>
  <si>
    <t>Juhid</t>
  </si>
  <si>
    <t>Õpetajad</t>
  </si>
  <si>
    <t>Koormus kokku</t>
  </si>
  <si>
    <t>Abipersonal</t>
  </si>
  <si>
    <t>tj maksudega</t>
  </si>
  <si>
    <t>22EA</t>
  </si>
  <si>
    <t>23EA</t>
  </si>
  <si>
    <t>Tõus aastas</t>
  </si>
  <si>
    <t>T30</t>
  </si>
  <si>
    <t>Tugitöötajad</t>
  </si>
  <si>
    <t>muud hooldustöötajad</t>
  </si>
  <si>
    <t>Abihooldustöötaja</t>
  </si>
  <si>
    <t>abikasvataja</t>
  </si>
  <si>
    <t>kokk</t>
  </si>
  <si>
    <t>köögitööline</t>
  </si>
  <si>
    <t>Koka abi</t>
  </si>
  <si>
    <t>remonditööline</t>
  </si>
  <si>
    <t>hooldusjuht</t>
  </si>
  <si>
    <t>Juuksur</t>
  </si>
  <si>
    <t>Pagar</t>
  </si>
  <si>
    <t>Teenindustöötaja</t>
  </si>
  <si>
    <t>Õmbleja</t>
  </si>
  <si>
    <t>majaperenaine</t>
  </si>
  <si>
    <t>Spetsialistid</t>
  </si>
  <si>
    <t>Sotsiaaltöötaja</t>
  </si>
  <si>
    <t>Korrapidaja</t>
  </si>
  <si>
    <t>huvijuht</t>
  </si>
  <si>
    <t>peretöötaja</t>
  </si>
  <si>
    <t>kasvataja</t>
  </si>
  <si>
    <t>sotsiaalpedagoog</t>
  </si>
  <si>
    <t>Tugiisik</t>
  </si>
  <si>
    <t>Inspektor</t>
  </si>
  <si>
    <t>füsioterapeut, võimlemisjuhendaja</t>
  </si>
  <si>
    <t>sekretär</t>
  </si>
  <si>
    <t>Majandusalajuhataja</t>
  </si>
  <si>
    <t>Hooldusosakonna juhataja</t>
  </si>
  <si>
    <t>Personalitöötaja</t>
  </si>
  <si>
    <t>Toitlustusosakonna juhataja</t>
  </si>
  <si>
    <t>Kaplan</t>
  </si>
  <si>
    <t>Õdeperenaine</t>
  </si>
  <si>
    <t>hingehoidja</t>
  </si>
  <si>
    <t>Sekretär-kassapidaja</t>
  </si>
  <si>
    <t>autojuht</t>
  </si>
  <si>
    <t>juhataja</t>
  </si>
  <si>
    <t>Kokku</t>
  </si>
  <si>
    <t>Osakoormuse määr</t>
  </si>
  <si>
    <t>T10</t>
  </si>
  <si>
    <t>abitööline</t>
  </si>
  <si>
    <t>abiõpetaja</t>
  </si>
  <si>
    <t>asjaajaja</t>
  </si>
  <si>
    <t>peakokk</t>
  </si>
  <si>
    <t>pesulaohoidja</t>
  </si>
  <si>
    <t>pesumasinist</t>
  </si>
  <si>
    <t>tervishoiutöötaja</t>
  </si>
  <si>
    <t>õpetajat abistav töötaja</t>
  </si>
  <si>
    <t>üldkoristaja</t>
  </si>
  <si>
    <t>eripedagoog</t>
  </si>
  <si>
    <t>füsioterapeut</t>
  </si>
  <si>
    <t>haridustehnoloog</t>
  </si>
  <si>
    <t>HEVKO</t>
  </si>
  <si>
    <t>logopeed</t>
  </si>
  <si>
    <t>loovterapeut</t>
  </si>
  <si>
    <t>psühholoog</t>
  </si>
  <si>
    <t>tüflopedagoog</t>
  </si>
  <si>
    <t>õpetaja</t>
  </si>
  <si>
    <t>Õpetajat abistavad ametikohad</t>
  </si>
  <si>
    <t>lapsehoidja</t>
  </si>
  <si>
    <t>tugiisik</t>
  </si>
  <si>
    <t>õpetaja abi</t>
  </si>
  <si>
    <t>Alusharidus</t>
  </si>
  <si>
    <t>Põhi- ja üldkeskharidus</t>
  </si>
  <si>
    <t>Keskastme spetsialistid</t>
  </si>
  <si>
    <t>Tippspetsialistid</t>
  </si>
  <si>
    <t>Tugispetsialistid</t>
  </si>
  <si>
    <t>Töölised</t>
  </si>
  <si>
    <t>Põhi- ja üld</t>
  </si>
  <si>
    <t>Põhiliselt riigi vahenditest!</t>
  </si>
  <si>
    <t>HTK</t>
  </si>
  <si>
    <t>valdkonna juhid</t>
  </si>
  <si>
    <t>tugispetsialistid</t>
  </si>
  <si>
    <t>tugispetsialistid (Ukraina)</t>
  </si>
  <si>
    <t>Kohtade arv kokku</t>
  </si>
  <si>
    <t>Koormus kokku (in arv)</t>
  </si>
  <si>
    <t>STO</t>
  </si>
  <si>
    <t>KO</t>
  </si>
  <si>
    <t>HO</t>
  </si>
  <si>
    <t>Tööjõukulude kasv 2023</t>
  </si>
  <si>
    <t>2023 EA</t>
  </si>
  <si>
    <t>2022 EA</t>
  </si>
  <si>
    <t>Ametinimetus</t>
  </si>
  <si>
    <t>Töötasu 2022</t>
  </si>
  <si>
    <t>Töötasu 2023</t>
  </si>
  <si>
    <t>2022 täiskohaga</t>
  </si>
  <si>
    <t>2023 täiskohaga</t>
  </si>
  <si>
    <t>kassapidaja-klienditeenindaja</t>
  </si>
  <si>
    <t>kojamees</t>
  </si>
  <si>
    <t>meestesauna klienditeenindaja</t>
  </si>
  <si>
    <t>naistesauna klienditeenindaja</t>
  </si>
  <si>
    <t>remonditöölised</t>
  </si>
  <si>
    <t>tunnisauna klienditeenindaja</t>
  </si>
  <si>
    <t>üldruumide koristaja</t>
  </si>
  <si>
    <t>Tööt gr</t>
  </si>
  <si>
    <t>Töökoormus</t>
  </si>
  <si>
    <t>Töötajate arv</t>
  </si>
  <si>
    <t>Töötasu summa 2022</t>
  </si>
  <si>
    <t>Täiskoormusega palk '22</t>
  </si>
  <si>
    <t>Palgatõus</t>
  </si>
  <si>
    <t>Täiskoormusega palk '23</t>
  </si>
  <si>
    <t>müügi- ja teenindusjuht</t>
  </si>
  <si>
    <t>turundus- ja kommunikatsioonijuht</t>
  </si>
  <si>
    <t>projektijuht</t>
  </si>
  <si>
    <t>puhastustööde juht</t>
  </si>
  <si>
    <t>klienditeenindusjuht</t>
  </si>
  <si>
    <t>finantsjuht</t>
  </si>
  <si>
    <t>klienditeenindusjuht-asjaajaja</t>
  </si>
  <si>
    <t>haldur</t>
  </si>
  <si>
    <t>vanemadministraator</t>
  </si>
  <si>
    <t>toateenija-koristaja</t>
  </si>
  <si>
    <t>rajatiste hooldusmeister</t>
  </si>
  <si>
    <t>majutus- ja müügijuht/majutusteenindaja</t>
  </si>
  <si>
    <t>administraator-koristaja</t>
  </si>
  <si>
    <t>peaadministraator</t>
  </si>
  <si>
    <t>palgatõus</t>
  </si>
  <si>
    <t>tööl</t>
  </si>
  <si>
    <t>keskSP</t>
  </si>
  <si>
    <t>juht</t>
  </si>
  <si>
    <t>Tartu Kalmistud töötajate töötasud seisuga 10.11.2022.a.</t>
  </si>
  <si>
    <t xml:space="preserve">Töökoht kalmistul </t>
  </si>
  <si>
    <t>Palgamäär</t>
  </si>
  <si>
    <t>tõus</t>
  </si>
  <si>
    <t>23 palk</t>
  </si>
  <si>
    <t>Raadi</t>
  </si>
  <si>
    <t>haljastustööline</t>
  </si>
  <si>
    <t>Pauluse-Tuigo</t>
  </si>
  <si>
    <t>Puiestee</t>
  </si>
  <si>
    <t>Rahumäe</t>
  </si>
  <si>
    <t>haljastustööline (hooajaline)</t>
  </si>
  <si>
    <t xml:space="preserve">haljastustööline Raadi kalmistu </t>
  </si>
  <si>
    <t>haljastustööline-traktorist</t>
  </si>
  <si>
    <t>Kontor</t>
  </si>
  <si>
    <t>kalmistu ülevaataja</t>
  </si>
  <si>
    <t>kalmistute haldur (kõik kalmistud-administreerimine)</t>
  </si>
  <si>
    <t>kalmistute haldur- järelvaataja  (kõik kalmistud-majandus)</t>
  </si>
  <si>
    <t>klienditeenindaja</t>
  </si>
  <si>
    <t>Pauluse</t>
  </si>
  <si>
    <t>Ülevaataja</t>
  </si>
  <si>
    <t>Juht Total</t>
  </si>
  <si>
    <t>arendusjuht</t>
  </si>
  <si>
    <t>tehniline juht-logistik</t>
  </si>
  <si>
    <t>Ühistranspordijuht</t>
  </si>
  <si>
    <t>KeskSP Total</t>
  </si>
  <si>
    <t>büroojuht</t>
  </si>
  <si>
    <t>infokeskuse koordinaator</t>
  </si>
  <si>
    <t>rattaringluse spetsialist</t>
  </si>
  <si>
    <t>tehnilise toe spetsialist</t>
  </si>
  <si>
    <t>ühistranspordi kvaliteedijuht</t>
  </si>
  <si>
    <t>TippSP Total</t>
  </si>
  <si>
    <t>Ühistranspordi peaspetsialist</t>
  </si>
  <si>
    <t>Tööl Total</t>
  </si>
  <si>
    <t>infokeskuse spetsialist</t>
  </si>
  <si>
    <t>vanemtehnik</t>
  </si>
  <si>
    <t>haljastustööline/traktorist</t>
  </si>
  <si>
    <t>kalmistute haldur/järelevaataja</t>
  </si>
  <si>
    <t>ülevaataja</t>
  </si>
  <si>
    <t>KESKMINE ametikoha kohta</t>
  </si>
  <si>
    <t>Keskmine palk töötaja kohta 2022</t>
  </si>
  <si>
    <t>tõus %</t>
  </si>
  <si>
    <t>Klienditeenindajad</t>
  </si>
  <si>
    <t>Juhi abi</t>
  </si>
  <si>
    <t>Remonditöölised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</si>
</sst>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0\ &quot;€&quot;"/>
    <numFmt numFmtId="165" formatCode="#,##0.00\ &quot;€&quot;"/>
    <numFmt numFmtId="166" formatCode="0.0%"/>
    <numFmt numFmtId="167" formatCode="0.0"/>
  </numFmts>
  <fonts count="10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8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i/>
      <sz val="11"/>
      <color theme="1"/>
      <name val="Calibri"/>
      <family val="2"/>
      <charset val="186"/>
      <scheme val="minor"/>
    </font>
    <font>
      <sz val="11"/>
      <color rgb="FF000000"/>
      <name val="Calibri"/>
      <family val="2"/>
      <charset val="186"/>
      <scheme val="minor"/>
    </font>
    <font>
      <b/>
      <sz val="11"/>
      <color rgb="FF000000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8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/>
    <xf numFmtId="164" fontId="0" fillId="0" borderId="0" xfId="0" applyNumberForma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10" fontId="0" fillId="0" borderId="0" xfId="0" applyNumberFormat="1"/>
    <xf numFmtId="0" fontId="1" fillId="0" borderId="0" xfId="0" applyFont="1" applyAlignment="1">
      <alignment horizontal="left"/>
    </xf>
    <xf numFmtId="0" fontId="4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9" fontId="1" fillId="0" borderId="0" xfId="0" applyNumberFormat="1" applyFont="1"/>
    <xf numFmtId="9" fontId="0" fillId="0" borderId="0" xfId="0" applyNumberFormat="1"/>
    <xf numFmtId="3" fontId="0" fillId="0" borderId="0" xfId="0" applyNumberFormat="1"/>
    <xf numFmtId="3" fontId="1" fillId="0" borderId="0" xfId="0" applyNumberFormat="1" applyFont="1"/>
    <xf numFmtId="0" fontId="0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165" fontId="0" fillId="0" borderId="0" xfId="0" applyNumberFormat="1"/>
    <xf numFmtId="0" fontId="5" fillId="0" borderId="0" xfId="0" applyFont="1" applyBorder="1"/>
    <xf numFmtId="0" fontId="6" fillId="0" borderId="0" xfId="0" applyFont="1" applyBorder="1"/>
    <xf numFmtId="3" fontId="6" fillId="0" borderId="0" xfId="0" applyNumberFormat="1" applyFont="1" applyBorder="1"/>
    <xf numFmtId="9" fontId="6" fillId="0" borderId="0" xfId="0" applyNumberFormat="1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6" fontId="1" fillId="0" borderId="0" xfId="0" applyNumberFormat="1" applyFont="1"/>
    <xf numFmtId="166" fontId="0" fillId="0" borderId="0" xfId="0" applyNumberFormat="1"/>
    <xf numFmtId="43" fontId="0" fillId="0" borderId="0" xfId="2" applyFont="1"/>
    <xf numFmtId="164" fontId="1" fillId="2" borderId="1" xfId="0" applyNumberFormat="1" applyFont="1" applyFill="1" applyBorder="1"/>
    <xf numFmtId="164" fontId="1" fillId="2" borderId="0" xfId="0" applyNumberFormat="1" applyFont="1" applyFill="1" applyBorder="1"/>
    <xf numFmtId="0" fontId="0" fillId="0" borderId="4" xfId="0" applyBorder="1"/>
    <xf numFmtId="0" fontId="1" fillId="0" borderId="5" xfId="0" applyFont="1" applyBorder="1" applyAlignment="1">
      <alignment horizontal="right"/>
    </xf>
    <xf numFmtId="3" fontId="0" fillId="0" borderId="8" xfId="0" applyNumberFormat="1" applyBorder="1"/>
    <xf numFmtId="3" fontId="0" fillId="0" borderId="9" xfId="0" applyNumberFormat="1" applyBorder="1"/>
    <xf numFmtId="3" fontId="1" fillId="0" borderId="6" xfId="0" applyNumberFormat="1" applyFont="1" applyBorder="1"/>
    <xf numFmtId="3" fontId="1" fillId="0" borderId="7" xfId="0" applyNumberFormat="1" applyFont="1" applyBorder="1"/>
    <xf numFmtId="0" fontId="1" fillId="0" borderId="2" xfId="0" applyFont="1" applyBorder="1"/>
    <xf numFmtId="0" fontId="1" fillId="0" borderId="3" xfId="0" applyFont="1" applyBorder="1"/>
    <xf numFmtId="3" fontId="1" fillId="0" borderId="8" xfId="0" applyNumberFormat="1" applyFont="1" applyBorder="1"/>
    <xf numFmtId="3" fontId="1" fillId="0" borderId="9" xfId="0" applyNumberFormat="1" applyFont="1" applyBorder="1"/>
    <xf numFmtId="3" fontId="1" fillId="0" borderId="10" xfId="0" applyNumberFormat="1" applyFont="1" applyBorder="1"/>
    <xf numFmtId="3" fontId="1" fillId="0" borderId="11" xfId="0" applyNumberFormat="1" applyFont="1" applyBorder="1"/>
    <xf numFmtId="0" fontId="7" fillId="0" borderId="2" xfId="0" applyFont="1" applyBorder="1" applyAlignment="1">
      <alignment horizontal="right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3" fontId="1" fillId="0" borderId="8" xfId="0" applyNumberFormat="1" applyFont="1" applyBorder="1" applyAlignment="1">
      <alignment horizontal="right"/>
    </xf>
    <xf numFmtId="3" fontId="1" fillId="0" borderId="12" xfId="0" applyNumberFormat="1" applyFont="1" applyBorder="1" applyAlignment="1">
      <alignment horizontal="right"/>
    </xf>
    <xf numFmtId="9" fontId="0" fillId="0" borderId="0" xfId="1" applyFont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quotePrefix="1" applyFont="1" applyFill="1" applyAlignment="1">
      <alignment horizontal="center"/>
    </xf>
    <xf numFmtId="3" fontId="0" fillId="0" borderId="0" xfId="0" applyNumberFormat="1" applyAlignment="1">
      <alignment horizontal="center"/>
    </xf>
    <xf numFmtId="0" fontId="7" fillId="0" borderId="0" xfId="0" applyFont="1"/>
    <xf numFmtId="9" fontId="7" fillId="0" borderId="0" xfId="0" applyNumberFormat="1" applyFont="1"/>
    <xf numFmtId="0" fontId="1" fillId="3" borderId="0" xfId="0" applyFont="1" applyFill="1" applyAlignment="1">
      <alignment horizontal="center" wrapText="1"/>
    </xf>
    <xf numFmtId="9" fontId="1" fillId="0" borderId="0" xfId="1" applyFont="1" applyAlignment="1">
      <alignment horizontal="center"/>
    </xf>
    <xf numFmtId="9" fontId="0" fillId="0" borderId="0" xfId="1" applyFont="1" applyAlignment="1">
      <alignment horizontal="center"/>
    </xf>
    <xf numFmtId="167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0" fillId="3" borderId="13" xfId="0" applyFill="1" applyBorder="1"/>
    <xf numFmtId="0" fontId="1" fillId="3" borderId="13" xfId="0" applyFont="1" applyFill="1" applyBorder="1" applyAlignment="1">
      <alignment horizontal="center"/>
    </xf>
    <xf numFmtId="0" fontId="8" fillId="0" borderId="14" xfId="0" applyFont="1" applyBorder="1"/>
    <xf numFmtId="9" fontId="8" fillId="0" borderId="14" xfId="1" applyFont="1" applyBorder="1"/>
    <xf numFmtId="0" fontId="8" fillId="0" borderId="0" xfId="0" applyFont="1"/>
    <xf numFmtId="0" fontId="8" fillId="0" borderId="15" xfId="0" applyFont="1" applyBorder="1"/>
    <xf numFmtId="1" fontId="0" fillId="0" borderId="0" xfId="0" applyNumberFormat="1"/>
    <xf numFmtId="0" fontId="1" fillId="0" borderId="0" xfId="0" applyFont="1" applyAlignment="1">
      <alignment horizontal="center"/>
    </xf>
    <xf numFmtId="166" fontId="1" fillId="0" borderId="0" xfId="1" applyNumberFormat="1" applyFont="1" applyFill="1"/>
    <xf numFmtId="166" fontId="1" fillId="0" borderId="0" xfId="0" applyNumberFormat="1" applyFont="1" applyFill="1"/>
    <xf numFmtId="0" fontId="9" fillId="0" borderId="0" xfId="0" applyFont="1"/>
    <xf numFmtId="0" fontId="9" fillId="0" borderId="0" xfId="0" applyFont="1" applyAlignment="1">
      <alignment horizontal="center"/>
    </xf>
    <xf numFmtId="9" fontId="9" fillId="0" borderId="0" xfId="1" applyFont="1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0" fontId="1" fillId="3" borderId="16" xfId="0" applyFont="1" applyFill="1" applyBorder="1"/>
    <xf numFmtId="0" fontId="1" fillId="3" borderId="16" xfId="0" applyFont="1" applyFill="1" applyBorder="1" applyAlignment="1">
      <alignment horizontal="center"/>
    </xf>
    <xf numFmtId="164" fontId="8" fillId="0" borderId="14" xfId="0" applyNumberFormat="1" applyFont="1" applyBorder="1"/>
    <xf numFmtId="164" fontId="1" fillId="0" borderId="0" xfId="0" applyNumberFormat="1" applyFont="1" applyAlignment="1">
      <alignment horizontal="right"/>
    </xf>
    <xf numFmtId="164" fontId="0" fillId="0" borderId="0" xfId="0" applyNumberFormat="1" applyAlignment="1">
      <alignment horizontal="right"/>
    </xf>
    <xf numFmtId="10" fontId="0" fillId="0" borderId="0" xfId="0" applyNumberFormat="1" applyFont="1"/>
    <xf numFmtId="164" fontId="7" fillId="0" borderId="0" xfId="0" applyNumberFormat="1" applyFont="1"/>
    <xf numFmtId="164" fontId="7" fillId="0" borderId="0" xfId="0" applyNumberFormat="1" applyFont="1" applyAlignment="1">
      <alignment horizontal="right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Krislin Aru" id="{20F06CA8-C370-468D-8382-E75ECAD2EB9F}" userId="S::Krislin.Aru@tartu.ee::62addf85-bc3a-45d1-9c4d-f59e35224fe3" providerId="AD"/>
  <person displayName="Getter Põder" id="{87862D1D-DC59-42DE-AFBC-477B15E26FFA}" userId="S::Getter.Poder@tartu.ee::b67f199b-2c43-49b3-a1dc-a47e5f92f729" providerId="AD"/>
  <person displayName="Helis Rõõmus" id="{FAEFDCA2-B262-4893-933E-2E915B192656}" userId="S::Helis.Roomus@tartu.ee::f4e162e3-67e6-4b23-976b-8abc54115f3e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4" dT="2022-10-18T08:15:00.90" personId="{20F06CA8-C370-468D-8382-E75ECAD2EB9F}" id="{3CD1E059-24E6-4F21-A263-5DA3EFD1DB4C}">
    <text>Ilma 301</text>
  </threadedComment>
  <threadedComment ref="B4" dT="2022-10-18T14:09:25.58" personId="{87862D1D-DC59-42DE-AFBC-477B15E26FFA}" id="{C535B415-8971-4708-8028-C3A9625701C7}" parentId="{3CD1E059-24E6-4F21-A263-5DA3EFD1DB4C}">
    <text>201 ☺️</text>
  </threadedComment>
  <threadedComment ref="J4" dT="2022-10-17T12:14:59.10" personId="{FAEFDCA2-B262-4893-933E-2E915B192656}" id="{E0CF43B7-0097-49DB-ADA2-D148E32D31DF}">
    <text>Palk täiskoormuse juures</text>
  </threadedComment>
  <threadedComment ref="M4" dT="2022-10-17T12:24:39.95" personId="{FAEFDCA2-B262-4893-933E-2E915B192656}" id="{6568F6BE-02FD-4AD4-8AE4-D6238E7ADE8C}">
    <text xml:space="preserve">V.A eelarveliik 25. 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B3" dT="2022-10-18T08:15:00.90" personId="{20F06CA8-C370-468D-8382-E75ECAD2EB9F}" id="{FDA0E248-7D86-4301-9B1E-1068D8F711C5}">
    <text>Ilma 301</text>
  </threadedComment>
  <threadedComment ref="J3" dT="2022-10-17T12:14:59.10" personId="{FAEFDCA2-B262-4893-933E-2E915B192656}" id="{DEDAC79B-2635-4217-8F8C-D02C51CF2864}">
    <text>Palk täiskoormuse juures</text>
  </threadedComment>
  <threadedComment ref="M3" dT="2022-10-17T12:24:39.95" personId="{FAEFDCA2-B262-4893-933E-2E915B192656}" id="{98E27D1A-80CE-4C78-89C3-6E7A293D5A2F}">
    <text xml:space="preserve">V.A eelarveliik 25. 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B3" dT="2022-10-18T08:15:00.90" personId="{20F06CA8-C370-468D-8382-E75ECAD2EB9F}" id="{D81D4C8E-339F-46A4-BD75-55AA9BCCE25C}">
    <text>Ilma 301</text>
  </threadedComment>
  <threadedComment ref="B3" dT="2022-10-18T14:09:25.58" personId="{87862D1D-DC59-42DE-AFBC-477B15E26FFA}" id="{9A040ADD-2CDD-4E00-BAF9-37BDC2188BB4}" parentId="{D81D4C8E-339F-46A4-BD75-55AA9BCCE25C}">
    <text>201 ☺️</text>
  </threadedComment>
  <threadedComment ref="M3" dT="2022-10-17T12:24:39.95" personId="{FAEFDCA2-B262-4893-933E-2E915B192656}" id="{EDF4600D-EFFA-42F9-8484-916AA857BD55}">
    <text xml:space="preserve">V.A eelarveliik 25. 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Relationship Id="rId4" Type="http://schemas.microsoft.com/office/2017/10/relationships/threadedComment" Target="../threadedComments/threadedComment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0447D4-D8A3-44A9-9414-7CF3FB920BDD}">
  <dimension ref="A4:E17"/>
  <sheetViews>
    <sheetView workbookViewId="0">
      <selection activeCell="B27" sqref="B27"/>
    </sheetView>
  </sheetViews>
  <sheetFormatPr defaultRowHeight="15" x14ac:dyDescent="0.25"/>
  <cols>
    <col min="1" max="1" width="24.85546875" customWidth="1"/>
    <col min="2" max="2" width="14.28515625" customWidth="1"/>
    <col min="3" max="3" width="10.7109375" customWidth="1"/>
    <col min="4" max="4" width="10.85546875" customWidth="1"/>
    <col min="5" max="5" width="12" bestFit="1" customWidth="1"/>
  </cols>
  <sheetData>
    <row r="4" spans="1:5" ht="30" x14ac:dyDescent="0.25">
      <c r="A4" s="32"/>
      <c r="B4" s="45" t="s">
        <v>163</v>
      </c>
      <c r="C4" s="46" t="s">
        <v>165</v>
      </c>
      <c r="D4" s="47" t="s">
        <v>164</v>
      </c>
      <c r="E4" s="8"/>
    </row>
    <row r="5" spans="1:5" x14ac:dyDescent="0.25">
      <c r="A5" s="38" t="s">
        <v>162</v>
      </c>
      <c r="B5" s="48">
        <f>B6+B7+B8</f>
        <v>11077190.700909428</v>
      </c>
      <c r="C5" s="48">
        <f>C6+C7+C8</f>
        <v>63086578.350000001</v>
      </c>
      <c r="D5" s="49">
        <f>D6+D7+D8</f>
        <v>74163769.05090943</v>
      </c>
      <c r="E5" s="50"/>
    </row>
    <row r="6" spans="1:5" x14ac:dyDescent="0.25">
      <c r="A6" s="44" t="s">
        <v>146</v>
      </c>
      <c r="B6" s="34">
        <v>4140410.6452109199</v>
      </c>
      <c r="C6" s="34">
        <v>23546718.350000001</v>
      </c>
      <c r="D6" s="35">
        <v>27687128.995210923</v>
      </c>
      <c r="E6" s="50"/>
    </row>
    <row r="7" spans="1:5" x14ac:dyDescent="0.25">
      <c r="A7" s="44" t="s">
        <v>147</v>
      </c>
      <c r="B7" s="34">
        <v>6822042.0556985093</v>
      </c>
      <c r="C7" s="34">
        <v>38760806</v>
      </c>
      <c r="D7" s="35">
        <v>45582848.055698507</v>
      </c>
      <c r="E7" s="50"/>
    </row>
    <row r="8" spans="1:5" x14ac:dyDescent="0.25">
      <c r="A8" s="44" t="s">
        <v>154</v>
      </c>
      <c r="B8" s="34">
        <v>114738</v>
      </c>
      <c r="C8" s="34">
        <v>779054</v>
      </c>
      <c r="D8" s="35">
        <f>C8+B8</f>
        <v>893792</v>
      </c>
      <c r="E8" s="50"/>
    </row>
    <row r="9" spans="1:5" x14ac:dyDescent="0.25">
      <c r="A9" s="38" t="s">
        <v>160</v>
      </c>
      <c r="B9" s="40">
        <v>606767.47920000018</v>
      </c>
      <c r="C9" s="40">
        <v>3588794.5208000001</v>
      </c>
      <c r="D9" s="41">
        <v>4195562</v>
      </c>
      <c r="E9" s="50"/>
    </row>
    <row r="10" spans="1:5" x14ac:dyDescent="0.25">
      <c r="A10" s="39" t="s">
        <v>161</v>
      </c>
      <c r="B10" s="42">
        <v>783326.82710148511</v>
      </c>
      <c r="C10" s="42">
        <v>5184505</v>
      </c>
      <c r="D10" s="43">
        <v>5967831.8271014849</v>
      </c>
      <c r="E10" s="50"/>
    </row>
    <row r="11" spans="1:5" x14ac:dyDescent="0.25">
      <c r="A11" s="33" t="s">
        <v>121</v>
      </c>
      <c r="B11" s="36">
        <f>SUM(B5+B9+B10)</f>
        <v>12467285.007210914</v>
      </c>
      <c r="C11" s="36">
        <f t="shared" ref="C11:D11" si="0">SUM(C5+C9+C10)</f>
        <v>71859877.870800003</v>
      </c>
      <c r="D11" s="37">
        <f t="shared" si="0"/>
        <v>84327162.878010914</v>
      </c>
      <c r="E11" s="50"/>
    </row>
    <row r="12" spans="1:5" x14ac:dyDescent="0.25">
      <c r="B12" s="15"/>
      <c r="C12" s="15"/>
      <c r="D12" s="15"/>
    </row>
    <row r="13" spans="1:5" x14ac:dyDescent="0.25">
      <c r="B13" s="15"/>
      <c r="C13" s="15"/>
      <c r="D13" s="15"/>
    </row>
    <row r="14" spans="1:5" x14ac:dyDescent="0.25">
      <c r="B14" s="15"/>
      <c r="C14" s="15"/>
      <c r="D14" s="15"/>
    </row>
    <row r="15" spans="1:5" x14ac:dyDescent="0.25">
      <c r="B15" s="15"/>
      <c r="C15" s="15"/>
      <c r="D15" s="15"/>
    </row>
    <row r="16" spans="1:5" x14ac:dyDescent="0.25">
      <c r="B16" s="15"/>
      <c r="C16" s="15"/>
      <c r="D16" s="15"/>
    </row>
    <row r="17" spans="2:4" x14ac:dyDescent="0.25">
      <c r="B17" s="15"/>
      <c r="C17" s="15"/>
      <c r="D17" s="1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F0FA32-E9E6-48BC-B5C3-520F013D23C0}">
  <sheetPr>
    <outlinePr summaryBelow="0"/>
  </sheetPr>
  <dimension ref="A1:S56"/>
  <sheetViews>
    <sheetView showGridLines="0" tabSelected="1" zoomScale="104" zoomScaleNormal="104" workbookViewId="0">
      <pane xSplit="4" ySplit="4" topLeftCell="E5" activePane="bottomRight" state="frozen"/>
      <selection activeCell="C32" sqref="C32"/>
      <selection pane="topRight" activeCell="C32" sqref="C32"/>
      <selection pane="bottomLeft" activeCell="C32" sqref="C32"/>
      <selection pane="bottomRight" activeCell="I5" sqref="I5"/>
    </sheetView>
  </sheetViews>
  <sheetFormatPr defaultRowHeight="15" outlineLevelRow="1" x14ac:dyDescent="0.25"/>
  <cols>
    <col min="1" max="1" width="11.42578125" style="1" customWidth="1"/>
    <col min="2" max="2" width="12.42578125" style="1" hidden="1" customWidth="1"/>
    <col min="3" max="3" width="15" style="1" hidden="1" customWidth="1"/>
    <col min="4" max="4" width="28" customWidth="1"/>
    <col min="5" max="5" width="22" style="1" hidden="1" customWidth="1"/>
    <col min="6" max="6" width="20.42578125" style="1" hidden="1" customWidth="1"/>
    <col min="7" max="7" width="11.7109375" style="1" hidden="1" customWidth="1"/>
    <col min="8" max="8" width="11.5703125" style="1" hidden="1" customWidth="1"/>
    <col min="9" max="9" width="10.140625" customWidth="1"/>
    <col min="10" max="10" width="11.85546875" customWidth="1"/>
    <col min="11" max="11" width="8.28515625" customWidth="1"/>
    <col min="12" max="12" width="10.5703125" customWidth="1"/>
    <col min="13" max="13" width="11.28515625" style="1" hidden="1" customWidth="1"/>
    <col min="14" max="14" width="11.5703125" hidden="1" customWidth="1"/>
    <col min="15" max="15" width="14.140625" customWidth="1"/>
    <col min="16" max="16" width="17.42578125" customWidth="1"/>
    <col min="17" max="17" width="18.5703125" customWidth="1"/>
    <col min="19" max="19" width="14" bestFit="1" customWidth="1"/>
  </cols>
  <sheetData>
    <row r="1" spans="1:19" hidden="1" x14ac:dyDescent="0.25">
      <c r="O1" s="11" t="s">
        <v>81</v>
      </c>
      <c r="P1" s="11" t="s">
        <v>82</v>
      </c>
      <c r="Q1" s="12" t="s">
        <v>83</v>
      </c>
    </row>
    <row r="2" spans="1:19" hidden="1" x14ac:dyDescent="0.25">
      <c r="L2" s="19"/>
      <c r="N2" t="s">
        <v>146</v>
      </c>
      <c r="O2" s="30">
        <f>N40*1.338</f>
        <v>4469577.435302929</v>
      </c>
      <c r="P2" s="30">
        <v>23546718.350000001</v>
      </c>
      <c r="Q2" s="30">
        <f>P2+O2</f>
        <v>28016295.78530293</v>
      </c>
      <c r="S2" s="29"/>
    </row>
    <row r="3" spans="1:19" hidden="1" x14ac:dyDescent="0.25">
      <c r="N3" t="s">
        <v>152</v>
      </c>
      <c r="O3" s="31">
        <f>N48*1.338</f>
        <v>6971836.747689547</v>
      </c>
      <c r="P3" s="31">
        <v>38760806</v>
      </c>
      <c r="Q3" s="30">
        <f>P3+O3</f>
        <v>45732642.747689545</v>
      </c>
      <c r="R3" s="2" t="s">
        <v>153</v>
      </c>
    </row>
    <row r="4" spans="1:19" ht="75" x14ac:dyDescent="0.25">
      <c r="A4" s="6" t="s">
        <v>67</v>
      </c>
      <c r="B4" s="8" t="s">
        <v>66</v>
      </c>
      <c r="C4" s="8"/>
      <c r="D4" s="7" t="s">
        <v>64</v>
      </c>
      <c r="E4" s="6" t="s">
        <v>122</v>
      </c>
      <c r="F4" s="6" t="s">
        <v>158</v>
      </c>
      <c r="G4" s="6" t="s">
        <v>63</v>
      </c>
      <c r="H4" s="6" t="s">
        <v>62</v>
      </c>
      <c r="I4" s="6" t="s">
        <v>61</v>
      </c>
      <c r="J4" s="6" t="s">
        <v>60</v>
      </c>
      <c r="K4" s="6" t="s">
        <v>59</v>
      </c>
      <c r="L4" s="6" t="s">
        <v>58</v>
      </c>
      <c r="M4" s="6" t="s">
        <v>57</v>
      </c>
      <c r="N4" s="6" t="s">
        <v>84</v>
      </c>
    </row>
    <row r="5" spans="1:19" x14ac:dyDescent="0.25">
      <c r="A5" s="75" t="s">
        <v>146</v>
      </c>
      <c r="B5" s="8"/>
      <c r="C5" s="8"/>
      <c r="D5" s="7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9" collapsed="1" x14ac:dyDescent="0.25">
      <c r="A6" s="3" t="s">
        <v>123</v>
      </c>
      <c r="B6" s="3" t="s">
        <v>1</v>
      </c>
      <c r="D6" s="10" t="s">
        <v>80</v>
      </c>
      <c r="E6" s="3">
        <f>SUM(E7:E19)</f>
        <v>96.15000000000002</v>
      </c>
      <c r="F6" s="3">
        <f>SUM(F7:F19)</f>
        <v>175</v>
      </c>
      <c r="G6" s="3">
        <f>SUM(G7:G19)</f>
        <v>51</v>
      </c>
      <c r="H6" s="3">
        <f>SUM(H7:H19)</f>
        <v>124</v>
      </c>
      <c r="I6" s="4">
        <f>SUMPRODUCT(I7:I19,$F$7:$F$19)/$F$6</f>
        <v>616.18484581294501</v>
      </c>
      <c r="J6" s="4">
        <f>SUMPRODUCT(J7:J19,$E$7:$E$19)/$E$6</f>
        <v>838.28760541788961</v>
      </c>
      <c r="K6" s="27">
        <f>AVERAGE(K7)</f>
        <v>0.109</v>
      </c>
      <c r="L6" s="4">
        <f>K6*J6+J6</f>
        <v>929.66095440843958</v>
      </c>
      <c r="M6" s="6"/>
      <c r="N6" s="4">
        <f>SUM(N7:N19)</f>
        <v>105426.57006529655</v>
      </c>
      <c r="O6" s="5"/>
      <c r="P6" s="5"/>
    </row>
    <row r="7" spans="1:19" hidden="1" outlineLevel="1" x14ac:dyDescent="0.25">
      <c r="A7" s="1" t="s">
        <v>123</v>
      </c>
      <c r="B7" s="1">
        <v>241</v>
      </c>
      <c r="D7" t="s">
        <v>124</v>
      </c>
      <c r="E7" s="1">
        <v>4.9000000000000004</v>
      </c>
      <c r="F7" s="1">
        <f>G7+H7</f>
        <v>8</v>
      </c>
      <c r="G7" s="1">
        <v>2</v>
      </c>
      <c r="H7" s="1">
        <v>6</v>
      </c>
      <c r="I7" s="5">
        <v>553.6</v>
      </c>
      <c r="J7" s="5">
        <v>673.5</v>
      </c>
      <c r="K7" s="28">
        <v>0.109</v>
      </c>
      <c r="L7" s="5">
        <f>K7*J7+J7</f>
        <v>746.91150000000005</v>
      </c>
      <c r="M7" s="1" t="s">
        <v>0</v>
      </c>
      <c r="N7" s="5">
        <f>(L7-J7)*E7*12</f>
        <v>4316.5962000000036</v>
      </c>
      <c r="O7" s="5"/>
      <c r="P7" s="15"/>
    </row>
    <row r="8" spans="1:19" hidden="1" outlineLevel="1" x14ac:dyDescent="0.25">
      <c r="A8" s="1" t="s">
        <v>123</v>
      </c>
      <c r="B8" s="1">
        <v>241</v>
      </c>
      <c r="D8" t="s">
        <v>125</v>
      </c>
      <c r="E8" s="1">
        <v>7</v>
      </c>
      <c r="F8" s="1">
        <f t="shared" ref="F8:F39" si="0">G8+H8</f>
        <v>7</v>
      </c>
      <c r="G8" s="1">
        <v>0</v>
      </c>
      <c r="H8" s="1">
        <v>7</v>
      </c>
      <c r="I8" s="5">
        <v>1008.8571428571429</v>
      </c>
      <c r="J8" s="5">
        <v>1008.8571428571429</v>
      </c>
      <c r="K8" s="28">
        <v>0.109</v>
      </c>
      <c r="L8" s="5">
        <f t="shared" ref="L8:L23" si="1">K8*J8+J8</f>
        <v>1118.8225714285716</v>
      </c>
      <c r="M8" s="1" t="s">
        <v>0</v>
      </c>
      <c r="N8" s="5">
        <f t="shared" ref="N8:N39" si="2">(L8-J8)*E8*12</f>
        <v>9237.0960000000086</v>
      </c>
      <c r="O8" s="5"/>
      <c r="P8" s="15"/>
    </row>
    <row r="9" spans="1:19" hidden="1" outlineLevel="1" x14ac:dyDescent="0.25">
      <c r="A9" s="1" t="s">
        <v>123</v>
      </c>
      <c r="B9" s="1">
        <v>224</v>
      </c>
      <c r="D9" t="s">
        <v>126</v>
      </c>
      <c r="E9" s="1">
        <v>10.3</v>
      </c>
      <c r="F9" s="1">
        <f t="shared" si="0"/>
        <v>26</v>
      </c>
      <c r="G9" s="1">
        <v>11</v>
      </c>
      <c r="H9" s="1">
        <v>15</v>
      </c>
      <c r="I9" s="5">
        <v>756.38333333333333</v>
      </c>
      <c r="J9" s="5">
        <v>1074.3333333333333</v>
      </c>
      <c r="K9" s="28">
        <v>0.109</v>
      </c>
      <c r="L9" s="5">
        <f t="shared" si="1"/>
        <v>1191.4356666666665</v>
      </c>
      <c r="M9" s="1" t="s">
        <v>0</v>
      </c>
      <c r="N9" s="5">
        <f t="shared" si="2"/>
        <v>14473.848399999993</v>
      </c>
      <c r="O9" s="5"/>
      <c r="P9" s="15"/>
    </row>
    <row r="10" spans="1:19" hidden="1" outlineLevel="1" x14ac:dyDescent="0.25">
      <c r="A10" s="1" t="s">
        <v>123</v>
      </c>
      <c r="B10" s="1" t="s">
        <v>68</v>
      </c>
      <c r="D10" t="s">
        <v>90</v>
      </c>
      <c r="E10" s="1">
        <v>26.75</v>
      </c>
      <c r="F10" s="1">
        <f t="shared" si="0"/>
        <v>28</v>
      </c>
      <c r="G10" s="1">
        <v>1</v>
      </c>
      <c r="H10" s="1">
        <v>27</v>
      </c>
      <c r="I10" s="5">
        <v>924.51851851851848</v>
      </c>
      <c r="J10" s="5">
        <v>923.74074074074076</v>
      </c>
      <c r="K10" s="28">
        <v>0.109</v>
      </c>
      <c r="L10" s="5">
        <f t="shared" si="1"/>
        <v>1024.4284814814814</v>
      </c>
      <c r="M10" s="1" t="s">
        <v>0</v>
      </c>
      <c r="N10" s="5">
        <f t="shared" si="2"/>
        <v>32320.764777777749</v>
      </c>
      <c r="O10" s="5"/>
      <c r="P10" s="15"/>
    </row>
    <row r="11" spans="1:19" hidden="1" outlineLevel="1" x14ac:dyDescent="0.25">
      <c r="A11" s="1" t="s">
        <v>123</v>
      </c>
      <c r="B11" s="1">
        <v>241</v>
      </c>
      <c r="D11" t="s">
        <v>8</v>
      </c>
      <c r="E11" s="1">
        <v>5.85</v>
      </c>
      <c r="F11" s="1">
        <f t="shared" si="0"/>
        <v>9</v>
      </c>
      <c r="G11" s="1">
        <v>2</v>
      </c>
      <c r="H11" s="1">
        <v>7</v>
      </c>
      <c r="I11" s="5">
        <v>592.28571428571433</v>
      </c>
      <c r="J11" s="5">
        <v>674.28571428571433</v>
      </c>
      <c r="K11" s="28">
        <v>0.109</v>
      </c>
      <c r="L11" s="5">
        <f t="shared" si="1"/>
        <v>747.78285714285721</v>
      </c>
      <c r="M11" s="1" t="s">
        <v>0</v>
      </c>
      <c r="N11" s="5">
        <f t="shared" si="2"/>
        <v>5159.4994285714292</v>
      </c>
      <c r="O11" s="5"/>
      <c r="P11" s="15"/>
    </row>
    <row r="12" spans="1:19" hidden="1" outlineLevel="1" x14ac:dyDescent="0.25">
      <c r="A12" s="1" t="s">
        <v>123</v>
      </c>
      <c r="B12" s="1">
        <v>261</v>
      </c>
      <c r="D12" t="s">
        <v>99</v>
      </c>
      <c r="E12" s="1">
        <v>5</v>
      </c>
      <c r="F12" s="1">
        <f t="shared" si="0"/>
        <v>8</v>
      </c>
      <c r="G12" s="1">
        <v>2</v>
      </c>
      <c r="H12" s="1">
        <v>6</v>
      </c>
      <c r="I12" s="5">
        <v>554.33333333333337</v>
      </c>
      <c r="J12" s="5">
        <v>663.33333333333337</v>
      </c>
      <c r="K12" s="28">
        <v>0.109</v>
      </c>
      <c r="L12" s="5">
        <f t="shared" si="1"/>
        <v>735.63666666666677</v>
      </c>
      <c r="M12" s="1" t="s">
        <v>0</v>
      </c>
      <c r="N12" s="5">
        <f t="shared" si="2"/>
        <v>4338.2000000000044</v>
      </c>
      <c r="O12" s="5"/>
      <c r="P12" s="15"/>
    </row>
    <row r="13" spans="1:19" hidden="1" outlineLevel="1" x14ac:dyDescent="0.25">
      <c r="A13" s="1" t="s">
        <v>123</v>
      </c>
      <c r="B13" s="1">
        <v>224</v>
      </c>
      <c r="D13" t="s">
        <v>127</v>
      </c>
      <c r="E13" s="1">
        <v>9</v>
      </c>
      <c r="F13" s="1">
        <f t="shared" si="0"/>
        <v>12</v>
      </c>
      <c r="G13" s="1">
        <v>2</v>
      </c>
      <c r="H13" s="1">
        <v>10</v>
      </c>
      <c r="I13" s="5">
        <v>921.5</v>
      </c>
      <c r="J13" s="5">
        <v>948</v>
      </c>
      <c r="K13" s="28">
        <v>0.109</v>
      </c>
      <c r="L13" s="5">
        <f t="shared" si="1"/>
        <v>1051.3319999999999</v>
      </c>
      <c r="M13" s="1" t="s">
        <v>0</v>
      </c>
      <c r="N13" s="5">
        <f t="shared" si="2"/>
        <v>11159.855999999987</v>
      </c>
      <c r="O13" s="5"/>
      <c r="P13" s="15"/>
    </row>
    <row r="14" spans="1:19" hidden="1" outlineLevel="1" x14ac:dyDescent="0.25">
      <c r="A14" s="1" t="s">
        <v>123</v>
      </c>
      <c r="B14" s="1" t="s">
        <v>70</v>
      </c>
      <c r="D14" t="s">
        <v>128</v>
      </c>
      <c r="E14" s="1">
        <v>1</v>
      </c>
      <c r="F14" s="1">
        <f t="shared" si="0"/>
        <v>4</v>
      </c>
      <c r="G14" s="1">
        <v>2</v>
      </c>
      <c r="H14" s="1">
        <v>2</v>
      </c>
      <c r="I14" s="5">
        <v>327</v>
      </c>
      <c r="J14" s="5">
        <v>654</v>
      </c>
      <c r="K14" s="28">
        <v>0.109</v>
      </c>
      <c r="L14" s="5">
        <f t="shared" si="1"/>
        <v>725.28600000000006</v>
      </c>
      <c r="M14" s="1" t="s">
        <v>0</v>
      </c>
      <c r="N14" s="5">
        <f t="shared" si="2"/>
        <v>855.4320000000007</v>
      </c>
      <c r="O14" s="5"/>
      <c r="P14" s="15"/>
    </row>
    <row r="15" spans="1:19" hidden="1" outlineLevel="1" x14ac:dyDescent="0.25">
      <c r="A15" s="1" t="s">
        <v>123</v>
      </c>
      <c r="B15" s="1" t="s">
        <v>68</v>
      </c>
      <c r="D15" t="s">
        <v>129</v>
      </c>
      <c r="E15" s="1">
        <v>1.75</v>
      </c>
      <c r="F15" s="1">
        <f t="shared" si="0"/>
        <v>12</v>
      </c>
      <c r="G15" s="1">
        <v>6</v>
      </c>
      <c r="H15" s="1">
        <v>6</v>
      </c>
      <c r="I15" s="5">
        <v>191.25</v>
      </c>
      <c r="J15" s="5">
        <v>656</v>
      </c>
      <c r="K15" s="28">
        <v>0.109</v>
      </c>
      <c r="L15" s="5">
        <f t="shared" si="1"/>
        <v>727.50400000000002</v>
      </c>
      <c r="M15" s="1" t="s">
        <v>0</v>
      </c>
      <c r="N15" s="5">
        <f t="shared" si="2"/>
        <v>1501.5840000000003</v>
      </c>
      <c r="O15" s="5"/>
      <c r="P15" s="15"/>
    </row>
    <row r="16" spans="1:19" hidden="1" outlineLevel="1" x14ac:dyDescent="0.25">
      <c r="A16" s="1" t="s">
        <v>123</v>
      </c>
      <c r="B16" s="1">
        <v>262</v>
      </c>
      <c r="D16" t="s">
        <v>93</v>
      </c>
      <c r="E16" s="1">
        <v>8.9</v>
      </c>
      <c r="F16" s="1">
        <f t="shared" si="0"/>
        <v>27</v>
      </c>
      <c r="G16" s="1">
        <v>12</v>
      </c>
      <c r="H16" s="1">
        <v>15</v>
      </c>
      <c r="I16" s="5">
        <v>408.59000000000003</v>
      </c>
      <c r="J16" s="5">
        <v>698.06666666666672</v>
      </c>
      <c r="K16" s="28">
        <v>0.109</v>
      </c>
      <c r="L16" s="5">
        <f t="shared" si="1"/>
        <v>774.15593333333345</v>
      </c>
      <c r="M16" s="1" t="s">
        <v>0</v>
      </c>
      <c r="N16" s="5">
        <f t="shared" si="2"/>
        <v>8126.333680000007</v>
      </c>
      <c r="O16" s="5"/>
      <c r="P16" s="15"/>
    </row>
    <row r="17" spans="1:16" hidden="1" outlineLevel="1" x14ac:dyDescent="0.25">
      <c r="A17" s="1" t="s">
        <v>123</v>
      </c>
      <c r="B17" s="1">
        <v>262</v>
      </c>
      <c r="D17" t="s">
        <v>130</v>
      </c>
      <c r="E17" s="1">
        <v>0.2</v>
      </c>
      <c r="F17" s="1">
        <f t="shared" si="0"/>
        <v>2</v>
      </c>
      <c r="G17" s="1">
        <v>1</v>
      </c>
      <c r="H17" s="1">
        <v>1</v>
      </c>
      <c r="I17" s="5">
        <v>300</v>
      </c>
      <c r="J17" s="5">
        <v>900</v>
      </c>
      <c r="K17" s="28">
        <v>0.109</v>
      </c>
      <c r="L17" s="5">
        <f t="shared" si="1"/>
        <v>998.1</v>
      </c>
      <c r="M17" s="1" t="s">
        <v>0</v>
      </c>
      <c r="N17" s="5">
        <f t="shared" si="2"/>
        <v>235.44000000000005</v>
      </c>
      <c r="O17" s="5"/>
      <c r="P17" s="15"/>
    </row>
    <row r="18" spans="1:16" hidden="1" outlineLevel="1" x14ac:dyDescent="0.25">
      <c r="A18" s="1" t="s">
        <v>123</v>
      </c>
      <c r="B18" s="1">
        <v>224</v>
      </c>
      <c r="D18" t="s">
        <v>12</v>
      </c>
      <c r="E18" s="1">
        <v>0.75</v>
      </c>
      <c r="F18" s="1">
        <f t="shared" si="0"/>
        <v>6</v>
      </c>
      <c r="G18" s="1">
        <v>3</v>
      </c>
      <c r="H18" s="1">
        <v>3</v>
      </c>
      <c r="I18" s="5">
        <v>163.5</v>
      </c>
      <c r="J18" s="5">
        <v>654</v>
      </c>
      <c r="K18" s="28">
        <v>0.109</v>
      </c>
      <c r="L18" s="5">
        <f t="shared" si="1"/>
        <v>725.28600000000006</v>
      </c>
      <c r="M18" s="1" t="s">
        <v>0</v>
      </c>
      <c r="N18" s="5">
        <f t="shared" si="2"/>
        <v>641.57400000000052</v>
      </c>
      <c r="O18" s="5"/>
      <c r="P18" s="15"/>
    </row>
    <row r="19" spans="1:16" hidden="1" outlineLevel="1" x14ac:dyDescent="0.25">
      <c r="A19" s="1" t="s">
        <v>123</v>
      </c>
      <c r="B19" s="1">
        <v>262</v>
      </c>
      <c r="D19" t="s">
        <v>132</v>
      </c>
      <c r="E19" s="1">
        <v>14.75</v>
      </c>
      <c r="F19" s="1">
        <f t="shared" si="0"/>
        <v>26</v>
      </c>
      <c r="G19" s="1">
        <v>7</v>
      </c>
      <c r="H19" s="1">
        <v>19</v>
      </c>
      <c r="I19" s="5">
        <v>528.84210526315792</v>
      </c>
      <c r="J19" s="5">
        <v>676.9473684210526</v>
      </c>
      <c r="K19" s="28">
        <v>0.109</v>
      </c>
      <c r="L19" s="5">
        <f t="shared" si="1"/>
        <v>750.7346315789473</v>
      </c>
      <c r="M19" s="1" t="s">
        <v>0</v>
      </c>
      <c r="N19" s="5">
        <f t="shared" si="2"/>
        <v>13060.345578947363</v>
      </c>
      <c r="O19" s="5"/>
      <c r="P19" s="15"/>
    </row>
    <row r="20" spans="1:16" collapsed="1" x14ac:dyDescent="0.25">
      <c r="A20" s="3" t="s">
        <v>123</v>
      </c>
      <c r="B20" s="1">
        <v>261</v>
      </c>
      <c r="D20" s="2" t="s">
        <v>77</v>
      </c>
      <c r="E20" s="3">
        <f>SUM(E21:E23)</f>
        <v>67.05</v>
      </c>
      <c r="F20" s="3">
        <f>SUM(F21:F23)</f>
        <v>70</v>
      </c>
      <c r="G20" s="3">
        <f t="shared" ref="G20:H20" si="3">SUM(G21:G23)</f>
        <v>7</v>
      </c>
      <c r="H20" s="3">
        <f t="shared" si="3"/>
        <v>63</v>
      </c>
      <c r="I20" s="4">
        <f>SUMPRODUCT(I21:I23,$F$21:$F$23)/$F$20</f>
        <v>1708.1642857142858</v>
      </c>
      <c r="J20" s="4">
        <f>SUMPRODUCT(J21:J23,$E$21:$E$23)/$E$20</f>
        <v>1695.1202743316837</v>
      </c>
      <c r="K20" s="27">
        <f>AVERAGE(K21:K23)</f>
        <v>0.15</v>
      </c>
      <c r="L20" s="4">
        <f>K20*J20+J20</f>
        <v>1949.3883154814362</v>
      </c>
      <c r="N20" s="4">
        <f>SUM(N21:N23)</f>
        <v>204584.06590909089</v>
      </c>
      <c r="O20" s="5"/>
    </row>
    <row r="21" spans="1:16" hidden="1" outlineLevel="1" x14ac:dyDescent="0.25">
      <c r="A21" s="1" t="s">
        <v>123</v>
      </c>
      <c r="B21" s="1">
        <v>262</v>
      </c>
      <c r="D21" t="s">
        <v>32</v>
      </c>
      <c r="E21" s="1">
        <v>24</v>
      </c>
      <c r="F21" s="1">
        <f t="shared" si="0"/>
        <v>24</v>
      </c>
      <c r="G21" s="1">
        <v>0</v>
      </c>
      <c r="H21" s="1">
        <v>24</v>
      </c>
      <c r="I21" s="5">
        <v>2088.375</v>
      </c>
      <c r="J21" s="5">
        <v>2006.25</v>
      </c>
      <c r="K21" s="28">
        <v>0.15</v>
      </c>
      <c r="L21" s="5">
        <f t="shared" si="1"/>
        <v>2307.1875</v>
      </c>
      <c r="N21" s="5">
        <f t="shared" si="2"/>
        <v>86670</v>
      </c>
      <c r="O21" s="5"/>
    </row>
    <row r="22" spans="1:16" hidden="1" outlineLevel="1" x14ac:dyDescent="0.25">
      <c r="A22" s="1" t="s">
        <v>123</v>
      </c>
      <c r="B22" s="1">
        <v>241</v>
      </c>
      <c r="D22" t="s">
        <v>29</v>
      </c>
      <c r="E22" s="1">
        <v>20.05</v>
      </c>
      <c r="F22" s="1">
        <f t="shared" si="0"/>
        <v>22</v>
      </c>
      <c r="G22" s="1">
        <v>5</v>
      </c>
      <c r="H22" s="1">
        <v>17</v>
      </c>
      <c r="I22" s="5">
        <v>1383.9227272727273</v>
      </c>
      <c r="J22" s="5">
        <v>1436.590909090909</v>
      </c>
      <c r="K22" s="28">
        <v>0.15</v>
      </c>
      <c r="L22" s="5">
        <f t="shared" si="1"/>
        <v>1652.0795454545453</v>
      </c>
      <c r="N22" s="5">
        <f t="shared" si="2"/>
        <v>51846.565909090888</v>
      </c>
      <c r="O22" s="5"/>
    </row>
    <row r="23" spans="1:16" s="2" customFormat="1" hidden="1" outlineLevel="1" x14ac:dyDescent="0.25">
      <c r="A23" s="1" t="s">
        <v>123</v>
      </c>
      <c r="B23" s="1">
        <v>251</v>
      </c>
      <c r="C23" s="1"/>
      <c r="D23" t="s">
        <v>15</v>
      </c>
      <c r="E23" s="1">
        <v>23</v>
      </c>
      <c r="F23" s="1">
        <f t="shared" si="0"/>
        <v>24</v>
      </c>
      <c r="G23" s="1">
        <v>2</v>
      </c>
      <c r="H23" s="1">
        <v>22</v>
      </c>
      <c r="I23" s="5">
        <v>1625.175</v>
      </c>
      <c r="J23" s="5">
        <v>1595.8333333333333</v>
      </c>
      <c r="K23" s="28">
        <v>0.15</v>
      </c>
      <c r="L23" s="5">
        <f t="shared" si="1"/>
        <v>1835.2083333333333</v>
      </c>
      <c r="M23" s="1"/>
      <c r="N23" s="5">
        <f t="shared" si="2"/>
        <v>66067.5</v>
      </c>
      <c r="O23" s="5"/>
    </row>
    <row r="24" spans="1:16" s="2" customFormat="1" collapsed="1" x14ac:dyDescent="0.25">
      <c r="A24" s="3" t="s">
        <v>123</v>
      </c>
      <c r="B24" s="3" t="s">
        <v>1</v>
      </c>
      <c r="C24" s="10" t="s">
        <v>76</v>
      </c>
      <c r="D24" s="2" t="s">
        <v>78</v>
      </c>
      <c r="E24" s="3">
        <f>SUM(E25:E34)</f>
        <v>622.31000000000006</v>
      </c>
      <c r="F24" s="3">
        <f>SUM(F25:F34)</f>
        <v>681</v>
      </c>
      <c r="G24" s="3">
        <f t="shared" ref="G24:H24" si="4">SUM(G25:G34)</f>
        <v>111</v>
      </c>
      <c r="H24" s="3">
        <f t="shared" si="4"/>
        <v>570</v>
      </c>
      <c r="I24" s="4">
        <f>SUMPRODUCT(I25:I34,$E$25:$E$34)/$E$24</f>
        <v>1259.610094381718</v>
      </c>
      <c r="J24" s="4">
        <f>SUMPRODUCT(J25:J34,$E$25:$E$34)/$E$24</f>
        <v>1329.27149791853</v>
      </c>
      <c r="K24" s="27">
        <f>AVERAGE(K25:K34)</f>
        <v>0.23900000000000016</v>
      </c>
      <c r="L24" s="4">
        <f>K24*J24+J24</f>
        <v>1646.9673859210588</v>
      </c>
      <c r="M24" s="3" t="s">
        <v>0</v>
      </c>
      <c r="N24" s="4">
        <f>SUM(N25:N34)</f>
        <v>2372463.9367542588</v>
      </c>
      <c r="O24" s="5"/>
    </row>
    <row r="25" spans="1:16" hidden="1" outlineLevel="1" x14ac:dyDescent="0.25">
      <c r="A25" s="1" t="s">
        <v>123</v>
      </c>
      <c r="B25" s="1">
        <v>241</v>
      </c>
      <c r="C25" s="1" t="s">
        <v>34</v>
      </c>
      <c r="D25" t="s">
        <v>133</v>
      </c>
      <c r="E25" s="1">
        <v>19.850000000000001</v>
      </c>
      <c r="F25" s="1">
        <f t="shared" si="0"/>
        <v>32</v>
      </c>
      <c r="G25" s="1">
        <v>24</v>
      </c>
      <c r="H25" s="1">
        <v>8</v>
      </c>
      <c r="I25" s="5">
        <v>935.05624999999998</v>
      </c>
      <c r="J25" s="5">
        <v>1417.125</v>
      </c>
      <c r="K25" s="28">
        <v>0.23899999999999991</v>
      </c>
      <c r="L25" s="5">
        <f t="shared" ref="L25:L34" si="5">K25*J25+J25</f>
        <v>1755.8178749999997</v>
      </c>
      <c r="M25" s="1" t="s">
        <v>0</v>
      </c>
      <c r="N25" s="5">
        <f t="shared" si="2"/>
        <v>80676.642824999944</v>
      </c>
      <c r="O25" s="5"/>
    </row>
    <row r="26" spans="1:16" hidden="1" outlineLevel="1" x14ac:dyDescent="0.25">
      <c r="A26" s="1" t="s">
        <v>123</v>
      </c>
      <c r="B26" s="1" t="s">
        <v>71</v>
      </c>
      <c r="C26" s="1" t="s">
        <v>34</v>
      </c>
      <c r="D26" t="s">
        <v>134</v>
      </c>
      <c r="E26" s="1">
        <v>1.7</v>
      </c>
      <c r="F26" s="1">
        <f t="shared" si="0"/>
        <v>3</v>
      </c>
      <c r="G26" s="1">
        <v>2</v>
      </c>
      <c r="H26" s="1">
        <v>1</v>
      </c>
      <c r="I26" s="5">
        <v>878.33333333333337</v>
      </c>
      <c r="J26" s="5">
        <v>1550</v>
      </c>
      <c r="K26" s="28">
        <v>0.23899999999999999</v>
      </c>
      <c r="L26" s="5">
        <f t="shared" si="5"/>
        <v>1920.45</v>
      </c>
      <c r="M26" s="1" t="s">
        <v>0</v>
      </c>
      <c r="N26" s="5">
        <f t="shared" si="2"/>
        <v>7557.1800000000012</v>
      </c>
      <c r="O26" s="5"/>
    </row>
    <row r="27" spans="1:16" hidden="1" outlineLevel="1" x14ac:dyDescent="0.25">
      <c r="A27" s="1" t="s">
        <v>123</v>
      </c>
      <c r="B27" s="1">
        <v>241</v>
      </c>
      <c r="C27" s="1" t="s">
        <v>34</v>
      </c>
      <c r="D27" t="s">
        <v>135</v>
      </c>
      <c r="E27" s="1">
        <v>1</v>
      </c>
      <c r="F27" s="1">
        <f t="shared" si="0"/>
        <v>1</v>
      </c>
      <c r="H27" s="1">
        <v>1</v>
      </c>
      <c r="I27" s="5">
        <v>898</v>
      </c>
      <c r="J27" s="5">
        <v>898</v>
      </c>
      <c r="K27" s="28">
        <v>0.23899999999999999</v>
      </c>
      <c r="L27" s="5">
        <f t="shared" si="5"/>
        <v>1112.6220000000001</v>
      </c>
      <c r="M27" s="1" t="s">
        <v>0</v>
      </c>
      <c r="N27" s="5">
        <f t="shared" si="2"/>
        <v>2575.4640000000009</v>
      </c>
      <c r="O27" s="5"/>
    </row>
    <row r="28" spans="1:16" hidden="1" outlineLevel="1" x14ac:dyDescent="0.25">
      <c r="A28" s="1" t="s">
        <v>123</v>
      </c>
      <c r="B28" s="1" t="s">
        <v>68</v>
      </c>
      <c r="C28" s="1" t="s">
        <v>34</v>
      </c>
      <c r="D28" t="s">
        <v>136</v>
      </c>
      <c r="E28" s="1">
        <v>2.1</v>
      </c>
      <c r="F28" s="1">
        <f t="shared" si="0"/>
        <v>8</v>
      </c>
      <c r="G28" s="1">
        <v>8</v>
      </c>
      <c r="I28" s="5">
        <v>370.65000000000003</v>
      </c>
      <c r="J28" s="5">
        <v>1412</v>
      </c>
      <c r="K28" s="28">
        <v>0.23899999999999993</v>
      </c>
      <c r="L28" s="5">
        <f t="shared" si="5"/>
        <v>1749.4679999999998</v>
      </c>
      <c r="M28" s="1" t="s">
        <v>0</v>
      </c>
      <c r="N28" s="5">
        <f t="shared" si="2"/>
        <v>8504.1935999999969</v>
      </c>
      <c r="O28" s="5"/>
    </row>
    <row r="29" spans="1:16" hidden="1" outlineLevel="1" x14ac:dyDescent="0.25">
      <c r="A29" s="1" t="s">
        <v>123</v>
      </c>
      <c r="B29" s="1">
        <v>251</v>
      </c>
      <c r="C29" s="1" t="s">
        <v>34</v>
      </c>
      <c r="D29" t="s">
        <v>137</v>
      </c>
      <c r="E29" s="1">
        <v>42.199999999999996</v>
      </c>
      <c r="F29" s="1">
        <f t="shared" si="0"/>
        <v>54</v>
      </c>
      <c r="G29" s="1">
        <v>21</v>
      </c>
      <c r="H29" s="1">
        <v>33</v>
      </c>
      <c r="I29" s="5">
        <v>1208.0814814814817</v>
      </c>
      <c r="J29" s="5">
        <v>1419.4444444444443</v>
      </c>
      <c r="K29" s="28">
        <v>0.23900000000000024</v>
      </c>
      <c r="L29" s="5">
        <f t="shared" si="5"/>
        <v>1758.6916666666668</v>
      </c>
      <c r="M29" s="1" t="s">
        <v>0</v>
      </c>
      <c r="N29" s="5">
        <f t="shared" si="2"/>
        <v>171794.79333333345</v>
      </c>
      <c r="O29" s="5"/>
    </row>
    <row r="30" spans="1:16" hidden="1" outlineLevel="1" x14ac:dyDescent="0.25">
      <c r="A30" s="1" t="s">
        <v>123</v>
      </c>
      <c r="B30" s="1" t="s">
        <v>68</v>
      </c>
      <c r="C30" s="1" t="s">
        <v>34</v>
      </c>
      <c r="D30" t="s">
        <v>138</v>
      </c>
      <c r="E30" s="1">
        <v>0.5</v>
      </c>
      <c r="F30" s="1">
        <f t="shared" si="0"/>
        <v>1</v>
      </c>
      <c r="G30" s="1">
        <v>1</v>
      </c>
      <c r="I30" s="5">
        <v>706</v>
      </c>
      <c r="J30" s="5">
        <v>1412</v>
      </c>
      <c r="K30" s="28">
        <v>0.23899999999999999</v>
      </c>
      <c r="L30" s="5">
        <f t="shared" si="5"/>
        <v>1749.4679999999998</v>
      </c>
      <c r="M30" s="1" t="s">
        <v>0</v>
      </c>
      <c r="N30" s="5">
        <f t="shared" si="2"/>
        <v>2024.8079999999991</v>
      </c>
      <c r="O30" s="5"/>
    </row>
    <row r="31" spans="1:16" hidden="1" outlineLevel="1" x14ac:dyDescent="0.25">
      <c r="A31" s="1" t="s">
        <v>123</v>
      </c>
      <c r="B31" s="1">
        <v>251</v>
      </c>
      <c r="C31" s="1" t="s">
        <v>34</v>
      </c>
      <c r="D31" t="s">
        <v>139</v>
      </c>
      <c r="E31" s="1">
        <v>0.5</v>
      </c>
      <c r="F31" s="1">
        <f t="shared" si="0"/>
        <v>1</v>
      </c>
      <c r="G31" s="1">
        <v>1</v>
      </c>
      <c r="I31" s="5">
        <v>888</v>
      </c>
      <c r="J31" s="5">
        <v>1412</v>
      </c>
      <c r="K31" s="28">
        <v>0.23899999999999999</v>
      </c>
      <c r="L31" s="5">
        <f t="shared" si="5"/>
        <v>1749.4679999999998</v>
      </c>
      <c r="M31" s="1" t="s">
        <v>0</v>
      </c>
      <c r="N31" s="5">
        <f t="shared" si="2"/>
        <v>2024.8079999999991</v>
      </c>
      <c r="O31" s="5"/>
    </row>
    <row r="32" spans="1:16" hidden="1" outlineLevel="1" x14ac:dyDescent="0.25">
      <c r="A32" s="1" t="s">
        <v>123</v>
      </c>
      <c r="B32" s="1">
        <v>251</v>
      </c>
      <c r="C32" s="1" t="s">
        <v>34</v>
      </c>
      <c r="D32" t="s">
        <v>106</v>
      </c>
      <c r="E32" s="1">
        <v>1.5</v>
      </c>
      <c r="F32" s="1">
        <f t="shared" si="0"/>
        <v>2</v>
      </c>
      <c r="G32" s="1">
        <v>1</v>
      </c>
      <c r="H32" s="1">
        <v>1</v>
      </c>
      <c r="I32" s="5">
        <v>1059</v>
      </c>
      <c r="J32" s="5">
        <v>1412</v>
      </c>
      <c r="K32" s="28">
        <v>0.23899999999999999</v>
      </c>
      <c r="L32" s="5">
        <f t="shared" si="5"/>
        <v>1749.4679999999998</v>
      </c>
      <c r="M32" s="1" t="s">
        <v>0</v>
      </c>
      <c r="N32" s="5">
        <f t="shared" si="2"/>
        <v>6074.4239999999972</v>
      </c>
      <c r="O32" s="5"/>
    </row>
    <row r="33" spans="1:16" hidden="1" outlineLevel="1" x14ac:dyDescent="0.25">
      <c r="A33" s="1" t="s">
        <v>123</v>
      </c>
      <c r="B33" s="1">
        <v>262</v>
      </c>
      <c r="C33" s="1" t="s">
        <v>34</v>
      </c>
      <c r="D33" t="s">
        <v>140</v>
      </c>
      <c r="E33" s="1">
        <v>1</v>
      </c>
      <c r="F33" s="1">
        <f t="shared" si="0"/>
        <v>2</v>
      </c>
      <c r="G33" s="1">
        <v>2</v>
      </c>
      <c r="I33" s="5">
        <v>706</v>
      </c>
      <c r="J33" s="5">
        <v>1412</v>
      </c>
      <c r="K33" s="28">
        <v>0.23899999999999999</v>
      </c>
      <c r="L33" s="5">
        <f t="shared" si="5"/>
        <v>1749.4679999999998</v>
      </c>
      <c r="M33" s="1" t="s">
        <v>0</v>
      </c>
      <c r="N33" s="5">
        <f t="shared" si="2"/>
        <v>4049.6159999999982</v>
      </c>
      <c r="O33" s="5"/>
    </row>
    <row r="34" spans="1:16" hidden="1" outlineLevel="1" x14ac:dyDescent="0.25">
      <c r="A34" s="1" t="s">
        <v>123</v>
      </c>
      <c r="B34" s="1">
        <v>211</v>
      </c>
      <c r="C34" s="1" t="s">
        <v>34</v>
      </c>
      <c r="D34" t="s">
        <v>141</v>
      </c>
      <c r="E34" s="1">
        <v>551.96</v>
      </c>
      <c r="F34" s="1">
        <f t="shared" si="0"/>
        <v>577</v>
      </c>
      <c r="G34" s="1">
        <v>51</v>
      </c>
      <c r="H34" s="1">
        <v>526</v>
      </c>
      <c r="I34" s="5">
        <v>1282.8194454072791</v>
      </c>
      <c r="J34" s="5">
        <v>1318.4800693240902</v>
      </c>
      <c r="K34" s="28">
        <v>0.23900000000000179</v>
      </c>
      <c r="L34" s="5">
        <f t="shared" si="5"/>
        <v>1633.59680589255</v>
      </c>
      <c r="M34" s="1" t="s">
        <v>0</v>
      </c>
      <c r="N34" s="5">
        <f t="shared" si="2"/>
        <v>2087182.0069959252</v>
      </c>
      <c r="O34" s="5"/>
      <c r="P34" s="5"/>
    </row>
    <row r="35" spans="1:16" s="2" customFormat="1" collapsed="1" x14ac:dyDescent="0.25">
      <c r="A35" s="3" t="s">
        <v>123</v>
      </c>
      <c r="B35" s="3" t="s">
        <v>1</v>
      </c>
      <c r="C35" s="10" t="s">
        <v>77</v>
      </c>
      <c r="D35" s="2" t="s">
        <v>142</v>
      </c>
      <c r="E35" s="3">
        <f>SUM(E36:E39)</f>
        <v>391.6</v>
      </c>
      <c r="F35" s="3">
        <f t="shared" ref="F35:G35" si="6">SUM(F36:F39)</f>
        <v>403</v>
      </c>
      <c r="G35" s="3">
        <f t="shared" si="6"/>
        <v>23</v>
      </c>
      <c r="H35" s="3">
        <f>SUM(H36:H39)</f>
        <v>380</v>
      </c>
      <c r="I35" s="4">
        <f>SUMPRODUCT(I36:I39,$E$36:$E$39)/$E$35</f>
        <v>842.01536870417181</v>
      </c>
      <c r="J35" s="4">
        <f>SUMPRODUCT(J36:J39,$E$36:$E$39)/$E$35</f>
        <v>864.36670071501533</v>
      </c>
      <c r="K35" s="27">
        <f>AVERAGE(K36:K39)</f>
        <v>0.16200000000000001</v>
      </c>
      <c r="L35" s="4">
        <f>J35*K35+J35</f>
        <v>1004.3941062308478</v>
      </c>
      <c r="M35" s="3" t="s">
        <v>0</v>
      </c>
      <c r="N35" s="4">
        <f>SUM(N36:N39)</f>
        <v>658016.78399999987</v>
      </c>
      <c r="O35" s="5"/>
      <c r="P35" s="4"/>
    </row>
    <row r="36" spans="1:16" hidden="1" outlineLevel="1" x14ac:dyDescent="0.25">
      <c r="A36" s="17" t="s">
        <v>123</v>
      </c>
      <c r="B36" s="1" t="s">
        <v>1</v>
      </c>
      <c r="C36" s="1" t="s">
        <v>27</v>
      </c>
      <c r="D36" t="s">
        <v>143</v>
      </c>
      <c r="E36" s="1">
        <v>32.6</v>
      </c>
      <c r="F36" s="1">
        <f t="shared" si="0"/>
        <v>34</v>
      </c>
      <c r="G36" s="1">
        <v>2</v>
      </c>
      <c r="H36" s="1">
        <v>32</v>
      </c>
      <c r="I36" s="5">
        <v>805.02941176470586</v>
      </c>
      <c r="J36" s="5">
        <v>839.601226993865</v>
      </c>
      <c r="K36" s="82">
        <v>0.16200000000000001</v>
      </c>
      <c r="L36" s="5">
        <f t="shared" ref="L36:L39" si="7">K36*J36+J36</f>
        <v>975.61662576687115</v>
      </c>
      <c r="M36" s="1" t="s">
        <v>0</v>
      </c>
      <c r="N36" s="5">
        <f t="shared" si="2"/>
        <v>53209.224000000009</v>
      </c>
    </row>
    <row r="37" spans="1:16" hidden="1" outlineLevel="1" x14ac:dyDescent="0.25">
      <c r="A37" s="17" t="s">
        <v>123</v>
      </c>
      <c r="B37" s="1" t="s">
        <v>72</v>
      </c>
      <c r="C37" s="1" t="s">
        <v>27</v>
      </c>
      <c r="D37" t="s">
        <v>144</v>
      </c>
      <c r="E37" s="1">
        <v>25.5</v>
      </c>
      <c r="F37" s="1">
        <f t="shared" si="0"/>
        <v>31</v>
      </c>
      <c r="G37" s="1">
        <v>12</v>
      </c>
      <c r="H37" s="1">
        <v>19</v>
      </c>
      <c r="I37" s="5">
        <v>700.24193548387098</v>
      </c>
      <c r="J37" s="5">
        <v>851.27450980392155</v>
      </c>
      <c r="K37" s="82">
        <v>0.16200000000000001</v>
      </c>
      <c r="L37" s="5">
        <f t="shared" si="7"/>
        <v>989.18098039215681</v>
      </c>
      <c r="M37" s="1" t="s">
        <v>0</v>
      </c>
      <c r="N37" s="5">
        <f t="shared" si="2"/>
        <v>42199.37999999999</v>
      </c>
      <c r="O37" s="5"/>
    </row>
    <row r="38" spans="1:16" hidden="1" outlineLevel="1" x14ac:dyDescent="0.25">
      <c r="A38" s="17" t="s">
        <v>123</v>
      </c>
      <c r="B38" s="1" t="s">
        <v>69</v>
      </c>
      <c r="C38" s="1" t="s">
        <v>27</v>
      </c>
      <c r="D38" t="s">
        <v>145</v>
      </c>
      <c r="E38" s="1">
        <v>286.5</v>
      </c>
      <c r="F38" s="1">
        <f t="shared" si="0"/>
        <v>291</v>
      </c>
      <c r="G38" s="1">
        <v>9</v>
      </c>
      <c r="H38" s="1">
        <v>282</v>
      </c>
      <c r="I38" s="5">
        <v>838.75773195876286</v>
      </c>
      <c r="J38" s="5">
        <v>851.93193717277484</v>
      </c>
      <c r="K38" s="82">
        <v>0.16200000000000001</v>
      </c>
      <c r="L38" s="5">
        <f t="shared" si="7"/>
        <v>989.94491099476431</v>
      </c>
      <c r="M38" s="1" t="s">
        <v>0</v>
      </c>
      <c r="N38" s="5">
        <f t="shared" si="2"/>
        <v>474488.60399999982</v>
      </c>
    </row>
    <row r="39" spans="1:16" hidden="1" outlineLevel="1" x14ac:dyDescent="0.25">
      <c r="A39" s="17" t="s">
        <v>123</v>
      </c>
      <c r="B39" s="1">
        <v>241</v>
      </c>
      <c r="C39" s="1" t="s">
        <v>27</v>
      </c>
      <c r="D39" t="s">
        <v>131</v>
      </c>
      <c r="E39" s="1">
        <v>47</v>
      </c>
      <c r="F39" s="1">
        <f t="shared" si="0"/>
        <v>47</v>
      </c>
      <c r="H39" s="1">
        <v>47</v>
      </c>
      <c r="I39" s="5">
        <v>964.44680851063833</v>
      </c>
      <c r="J39" s="5">
        <v>964.44680851063833</v>
      </c>
      <c r="K39" s="82">
        <v>0.16200000000000001</v>
      </c>
      <c r="L39" s="5">
        <f t="shared" si="7"/>
        <v>1120.6871914893618</v>
      </c>
      <c r="M39" s="1" t="s">
        <v>0</v>
      </c>
      <c r="N39" s="5">
        <f t="shared" si="2"/>
        <v>88119.57600000003</v>
      </c>
    </row>
    <row r="40" spans="1:16" s="2" customFormat="1" hidden="1" x14ac:dyDescent="0.25">
      <c r="B40" s="3"/>
      <c r="C40" s="3"/>
      <c r="E40" s="3"/>
      <c r="F40" s="3"/>
      <c r="G40" s="3"/>
      <c r="H40" s="3"/>
      <c r="I40" s="4"/>
      <c r="J40" s="4"/>
      <c r="K40" s="69" t="s">
        <v>121</v>
      </c>
      <c r="L40" s="69"/>
      <c r="M40" s="3"/>
      <c r="N40" s="4">
        <f>SUM(N6+N24+N35+N20)</f>
        <v>3340491.3567286464</v>
      </c>
    </row>
    <row r="41" spans="1:16" x14ac:dyDescent="0.25">
      <c r="A41" s="10" t="s">
        <v>147</v>
      </c>
    </row>
    <row r="42" spans="1:16" x14ac:dyDescent="0.25">
      <c r="A42" s="1" t="s">
        <v>123</v>
      </c>
      <c r="D42" s="2" t="s">
        <v>77</v>
      </c>
      <c r="H42" s="3">
        <v>63.273000000000003</v>
      </c>
      <c r="I42" s="16">
        <v>2212.818181818182</v>
      </c>
      <c r="J42" s="16">
        <v>2231</v>
      </c>
      <c r="K42" s="70">
        <v>0.15</v>
      </c>
      <c r="L42" s="4">
        <f t="shared" ref="L42:L47" si="8">K42*J42+J42</f>
        <v>2565.65</v>
      </c>
      <c r="N42" s="4">
        <f>(L42-J42)*H42*12</f>
        <v>254091.7134000001</v>
      </c>
    </row>
    <row r="43" spans="1:16" x14ac:dyDescent="0.25">
      <c r="A43" s="1" t="s">
        <v>123</v>
      </c>
      <c r="D43" s="2" t="s">
        <v>148</v>
      </c>
      <c r="H43" s="3">
        <v>108.83999999999999</v>
      </c>
      <c r="I43" s="16">
        <v>1196.8181818181818</v>
      </c>
      <c r="J43" s="16">
        <v>1424.25</v>
      </c>
      <c r="K43" s="70">
        <v>0.13200000000000001</v>
      </c>
      <c r="L43" s="4">
        <f t="shared" si="8"/>
        <v>1612.251</v>
      </c>
      <c r="N43" s="4">
        <f>(L43-I43)*H43*12</f>
        <v>542588.4951709091</v>
      </c>
    </row>
    <row r="44" spans="1:16" x14ac:dyDescent="0.25">
      <c r="A44" s="1" t="s">
        <v>123</v>
      </c>
      <c r="D44" s="2" t="s">
        <v>149</v>
      </c>
      <c r="H44" s="18">
        <v>67.744380952370008</v>
      </c>
      <c r="I44" s="16">
        <v>1350.4545454545455</v>
      </c>
      <c r="J44" s="16">
        <v>1252</v>
      </c>
      <c r="K44" s="71">
        <v>0.19900000000000001</v>
      </c>
      <c r="L44" s="4">
        <f t="shared" si="8"/>
        <v>1501.1480000000001</v>
      </c>
      <c r="N44" s="4">
        <f>(L44-I44)*H44*12</f>
        <v>122503.61750107119</v>
      </c>
    </row>
    <row r="45" spans="1:16" x14ac:dyDescent="0.25">
      <c r="A45" s="1" t="s">
        <v>123</v>
      </c>
      <c r="D45" s="2" t="s">
        <v>150</v>
      </c>
      <c r="H45" s="18">
        <v>103.06</v>
      </c>
      <c r="I45" s="16">
        <v>1418.3181818181818</v>
      </c>
      <c r="J45" s="16">
        <v>1412</v>
      </c>
      <c r="K45" s="71">
        <v>0.23899999999999999</v>
      </c>
      <c r="L45" s="4">
        <f t="shared" si="8"/>
        <v>1749.4679999999998</v>
      </c>
      <c r="N45" s="4">
        <f>(L45-I45)*H45*12</f>
        <v>409539.60314181808</v>
      </c>
    </row>
    <row r="46" spans="1:16" x14ac:dyDescent="0.25">
      <c r="A46" s="1" t="s">
        <v>123</v>
      </c>
      <c r="D46" s="2" t="s">
        <v>151</v>
      </c>
      <c r="H46" s="18">
        <v>139.1</v>
      </c>
      <c r="I46" s="16">
        <v>736.59090909090912</v>
      </c>
      <c r="J46" s="16">
        <v>779</v>
      </c>
      <c r="K46" s="70">
        <v>0.114</v>
      </c>
      <c r="L46" s="4">
        <f t="shared" si="8"/>
        <v>867.80600000000004</v>
      </c>
      <c r="N46" s="4">
        <f>(L46-I46)*H46*12</f>
        <v>219024.22974545456</v>
      </c>
    </row>
    <row r="47" spans="1:16" x14ac:dyDescent="0.25">
      <c r="A47" s="1" t="s">
        <v>123</v>
      </c>
      <c r="D47" s="2" t="s">
        <v>78</v>
      </c>
      <c r="H47" s="18">
        <v>966.74590476182016</v>
      </c>
      <c r="I47" s="16">
        <v>1433.7272727272727</v>
      </c>
      <c r="J47" s="16">
        <v>1412</v>
      </c>
      <c r="K47" s="71">
        <v>0.23900000000000016</v>
      </c>
      <c r="L47" s="4">
        <f t="shared" si="8"/>
        <v>1749.4680000000003</v>
      </c>
      <c r="N47" s="4">
        <f>(L47-I47)*H47*12</f>
        <v>3662892.6606891369</v>
      </c>
    </row>
    <row r="48" spans="1:16" hidden="1" x14ac:dyDescent="0.25">
      <c r="K48" s="69" t="s">
        <v>121</v>
      </c>
      <c r="L48" s="69"/>
      <c r="N48" s="4">
        <f>SUM(N42:N47)</f>
        <v>5210640.3196483906</v>
      </c>
    </row>
    <row r="49" spans="1:14" x14ac:dyDescent="0.25">
      <c r="A49" s="76" t="s">
        <v>154</v>
      </c>
    </row>
    <row r="50" spans="1:14" x14ac:dyDescent="0.25">
      <c r="A50" s="1" t="s">
        <v>123</v>
      </c>
      <c r="D50" s="21" t="s">
        <v>155</v>
      </c>
      <c r="E50" s="20"/>
      <c r="F50" s="20">
        <v>2</v>
      </c>
      <c r="G50" s="3">
        <v>0</v>
      </c>
      <c r="H50" s="3">
        <v>2</v>
      </c>
      <c r="I50" s="22">
        <v>1800</v>
      </c>
      <c r="J50" s="22">
        <v>1800</v>
      </c>
      <c r="K50" s="23">
        <v>0.17</v>
      </c>
      <c r="L50" s="4">
        <f t="shared" ref="L50:L55" si="9">K50*J50+J50</f>
        <v>2106</v>
      </c>
      <c r="N50" s="4">
        <f t="shared" ref="N50:N55" si="10">(L50-J50)*H50*12</f>
        <v>7344</v>
      </c>
    </row>
    <row r="51" spans="1:14" x14ac:dyDescent="0.25">
      <c r="A51" s="1" t="s">
        <v>123</v>
      </c>
      <c r="D51" s="21" t="s">
        <v>120</v>
      </c>
      <c r="E51" s="20"/>
      <c r="F51" s="20">
        <v>1</v>
      </c>
      <c r="G51" s="3">
        <v>0</v>
      </c>
      <c r="H51" s="3">
        <v>1</v>
      </c>
      <c r="I51" s="22">
        <v>2300</v>
      </c>
      <c r="J51" s="22">
        <v>2300</v>
      </c>
      <c r="K51" s="23">
        <v>0.15</v>
      </c>
      <c r="L51" s="4">
        <f t="shared" si="9"/>
        <v>2645</v>
      </c>
      <c r="N51" s="4">
        <f t="shared" si="10"/>
        <v>4140</v>
      </c>
    </row>
    <row r="52" spans="1:14" x14ac:dyDescent="0.25">
      <c r="A52" s="1" t="s">
        <v>123</v>
      </c>
      <c r="D52" s="21" t="s">
        <v>110</v>
      </c>
      <c r="E52" s="20"/>
      <c r="F52" s="20">
        <v>1</v>
      </c>
      <c r="G52" s="3">
        <v>0</v>
      </c>
      <c r="H52" s="3">
        <v>1</v>
      </c>
      <c r="I52" s="21">
        <v>955</v>
      </c>
      <c r="J52" s="21">
        <v>955</v>
      </c>
      <c r="K52" s="23">
        <v>0.15</v>
      </c>
      <c r="L52" s="4">
        <f t="shared" si="9"/>
        <v>1098.25</v>
      </c>
      <c r="N52" s="4">
        <f t="shared" si="10"/>
        <v>1719</v>
      </c>
    </row>
    <row r="53" spans="1:14" x14ac:dyDescent="0.25">
      <c r="A53" s="1" t="s">
        <v>123</v>
      </c>
      <c r="D53" s="21" t="s">
        <v>14</v>
      </c>
      <c r="E53" s="20">
        <v>0.5</v>
      </c>
      <c r="F53" s="20"/>
      <c r="G53" s="3">
        <v>0.5</v>
      </c>
      <c r="H53" s="3">
        <v>0</v>
      </c>
      <c r="I53" s="21">
        <v>327</v>
      </c>
      <c r="J53" s="21">
        <v>654</v>
      </c>
      <c r="K53" s="23">
        <v>0.11</v>
      </c>
      <c r="L53" s="4">
        <f t="shared" si="9"/>
        <v>725.94</v>
      </c>
      <c r="N53" s="4">
        <f>(L53-J53)*G53*12</f>
        <v>431.64000000000033</v>
      </c>
    </row>
    <row r="54" spans="1:14" x14ac:dyDescent="0.25">
      <c r="A54" s="1" t="s">
        <v>123</v>
      </c>
      <c r="D54" s="21" t="s">
        <v>156</v>
      </c>
      <c r="E54" s="20">
        <v>19.45</v>
      </c>
      <c r="F54" s="20"/>
      <c r="G54" s="3">
        <v>19.45</v>
      </c>
      <c r="H54" s="3">
        <v>0</v>
      </c>
      <c r="I54" s="22">
        <v>1520</v>
      </c>
      <c r="J54" s="22">
        <v>1520</v>
      </c>
      <c r="K54" s="23">
        <v>0.25</v>
      </c>
      <c r="L54" s="4">
        <f t="shared" si="9"/>
        <v>1900</v>
      </c>
      <c r="N54" s="4">
        <f>(L54-J54)*G54*12</f>
        <v>88692</v>
      </c>
    </row>
    <row r="55" spans="1:14" x14ac:dyDescent="0.25">
      <c r="A55" s="1" t="s">
        <v>123</v>
      </c>
      <c r="D55" s="21" t="s">
        <v>157</v>
      </c>
      <c r="E55" s="20"/>
      <c r="F55" s="20">
        <v>3</v>
      </c>
      <c r="G55" s="3">
        <v>0</v>
      </c>
      <c r="H55" s="3">
        <v>3</v>
      </c>
      <c r="I55" s="22">
        <v>1520</v>
      </c>
      <c r="J55" s="22">
        <v>1520</v>
      </c>
      <c r="K55" s="23">
        <v>0.25</v>
      </c>
      <c r="L55" s="4">
        <f t="shared" si="9"/>
        <v>1900</v>
      </c>
      <c r="N55" s="4">
        <f t="shared" si="10"/>
        <v>13680</v>
      </c>
    </row>
    <row r="56" spans="1:14" hidden="1" x14ac:dyDescent="0.25">
      <c r="K56" s="69" t="s">
        <v>121</v>
      </c>
      <c r="L56" s="69"/>
      <c r="N56" s="4">
        <f>SUM(N50:N55)</f>
        <v>116006.64</v>
      </c>
    </row>
  </sheetData>
  <autoFilter ref="A4:M40" xr:uid="{D7F2010E-8F00-4AF5-AC44-A412500A52B0}"/>
  <mergeCells count="3">
    <mergeCell ref="K40:L40"/>
    <mergeCell ref="K48:L48"/>
    <mergeCell ref="K56:L56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E99080-6DB0-4BD9-8FA9-A44447955657}">
  <dimension ref="A1:R62"/>
  <sheetViews>
    <sheetView showGridLines="0" zoomScale="99" zoomScaleNormal="99" workbookViewId="0">
      <pane xSplit="4" ySplit="3" topLeftCell="E4" activePane="bottomRight" state="frozen"/>
      <selection activeCell="C32" sqref="C32"/>
      <selection pane="topRight" activeCell="C32" sqref="C32"/>
      <selection pane="bottomLeft" activeCell="C32" sqref="C32"/>
      <selection pane="bottomRight" activeCell="I4" sqref="I4"/>
    </sheetView>
  </sheetViews>
  <sheetFormatPr defaultRowHeight="15" outlineLevelRow="1" x14ac:dyDescent="0.25"/>
  <cols>
    <col min="1" max="1" width="10.28515625" style="1" customWidth="1"/>
    <col min="2" max="3" width="13.42578125" style="1" customWidth="1"/>
    <col min="4" max="4" width="37.42578125" hidden="1" customWidth="1"/>
    <col min="5" max="6" width="13.42578125" hidden="1" customWidth="1"/>
    <col min="7" max="8" width="11.5703125" style="1" hidden="1" customWidth="1"/>
    <col min="9" max="9" width="10.140625" customWidth="1"/>
    <col min="13" max="13" width="11.28515625" style="1" hidden="1" customWidth="1"/>
    <col min="14" max="14" width="9.140625" hidden="1" customWidth="1"/>
    <col min="15" max="15" width="10.85546875" hidden="1" customWidth="1"/>
    <col min="16" max="16" width="13.7109375" bestFit="1" customWidth="1"/>
    <col min="17" max="17" width="15.7109375" customWidth="1"/>
    <col min="18" max="18" width="14.28515625" customWidth="1"/>
  </cols>
  <sheetData>
    <row r="1" spans="1:18" hidden="1" x14ac:dyDescent="0.25">
      <c r="P1" s="11" t="s">
        <v>81</v>
      </c>
      <c r="Q1" s="11" t="s">
        <v>82</v>
      </c>
      <c r="R1" s="12" t="s">
        <v>83</v>
      </c>
    </row>
    <row r="2" spans="1:18" hidden="1" x14ac:dyDescent="0.25">
      <c r="P2" s="30">
        <f>O45*1.338</f>
        <v>606767.47920000018</v>
      </c>
      <c r="Q2" s="30">
        <f>4195562-P2</f>
        <v>3588794.5208000001</v>
      </c>
      <c r="R2" s="30">
        <f>Q2+P2</f>
        <v>4195562</v>
      </c>
    </row>
    <row r="3" spans="1:18" ht="75" x14ac:dyDescent="0.25">
      <c r="A3" s="6" t="s">
        <v>67</v>
      </c>
      <c r="B3" s="8" t="s">
        <v>66</v>
      </c>
      <c r="C3" s="8" t="s">
        <v>65</v>
      </c>
      <c r="D3" s="6" t="s">
        <v>64</v>
      </c>
      <c r="E3" s="6" t="s">
        <v>122</v>
      </c>
      <c r="F3" s="6" t="s">
        <v>79</v>
      </c>
      <c r="G3" s="6" t="s">
        <v>63</v>
      </c>
      <c r="H3" s="6" t="s">
        <v>62</v>
      </c>
      <c r="I3" s="6" t="s">
        <v>61</v>
      </c>
      <c r="J3" s="6" t="s">
        <v>60</v>
      </c>
      <c r="K3" s="6" t="s">
        <v>59</v>
      </c>
      <c r="L3" s="6" t="s">
        <v>58</v>
      </c>
      <c r="M3" s="6" t="s">
        <v>57</v>
      </c>
      <c r="N3" s="6" t="s">
        <v>84</v>
      </c>
      <c r="O3" s="6" t="s">
        <v>84</v>
      </c>
    </row>
    <row r="4" spans="1:18" x14ac:dyDescent="0.25">
      <c r="A4" s="3" t="s">
        <v>85</v>
      </c>
      <c r="B4" s="3" t="s">
        <v>1</v>
      </c>
      <c r="C4" s="10" t="s">
        <v>86</v>
      </c>
      <c r="D4" s="2"/>
      <c r="E4" s="3">
        <f>SUM(E5:E25)</f>
        <v>8.9499999999999993</v>
      </c>
      <c r="F4" s="3">
        <f>SUM(F5:F25)</f>
        <v>233</v>
      </c>
      <c r="G4" s="3">
        <f>SUM(G5:G20)</f>
        <v>7</v>
      </c>
      <c r="H4" s="3">
        <f>SUM(H5:H20)</f>
        <v>134</v>
      </c>
      <c r="I4" s="4">
        <f>SUMPRODUCT(I5:I20,$F$5:$F$20)/SUM($F$5:$F$20)</f>
        <v>871.468085106383</v>
      </c>
      <c r="J4" s="4">
        <f>SUMPRODUCT(J5:J20,$F$5:$F$20)/SUM($F$5:$F$20)</f>
        <v>891.13207743918031</v>
      </c>
      <c r="K4" s="13">
        <f>AVERAGE(K5:K20)</f>
        <v>0.20000000000000004</v>
      </c>
      <c r="L4" s="4">
        <f>J4*K4+J4</f>
        <v>1069.3584929270164</v>
      </c>
      <c r="M4" s="1" t="s">
        <v>0</v>
      </c>
      <c r="O4" s="4">
        <f>SUM(O5:O20)</f>
        <v>294904.80000000016</v>
      </c>
    </row>
    <row r="5" spans="1:18" hidden="1" outlineLevel="1" x14ac:dyDescent="0.25">
      <c r="A5" s="1" t="s">
        <v>85</v>
      </c>
      <c r="B5" s="1" t="s">
        <v>1</v>
      </c>
      <c r="C5" s="1" t="s">
        <v>7</v>
      </c>
      <c r="D5" t="s">
        <v>87</v>
      </c>
      <c r="E5">
        <v>1.25</v>
      </c>
      <c r="F5">
        <f>G5+H5</f>
        <v>90</v>
      </c>
      <c r="G5" s="1">
        <v>3</v>
      </c>
      <c r="H5" s="1">
        <v>87</v>
      </c>
      <c r="I5" s="5">
        <v>924.05555555555554</v>
      </c>
      <c r="J5" s="5">
        <v>942.37960339943345</v>
      </c>
      <c r="K5" s="14">
        <v>0.2</v>
      </c>
      <c r="L5" s="5">
        <f t="shared" ref="L5:L44" si="0">J5*K5+J5</f>
        <v>1130.8555240793203</v>
      </c>
      <c r="M5" s="1" t="s">
        <v>0</v>
      </c>
      <c r="N5" s="5">
        <f>(L5-J5)*12</f>
        <v>2261.7110481586419</v>
      </c>
      <c r="O5" s="5">
        <f>(L5-J5)*(E5+H5)*12</f>
        <v>199596.00000000012</v>
      </c>
    </row>
    <row r="6" spans="1:18" hidden="1" outlineLevel="1" x14ac:dyDescent="0.25">
      <c r="A6" s="1" t="s">
        <v>85</v>
      </c>
      <c r="B6" s="1" t="s">
        <v>1</v>
      </c>
      <c r="C6" s="1" t="s">
        <v>7</v>
      </c>
      <c r="D6" t="s">
        <v>88</v>
      </c>
      <c r="E6">
        <v>0.9</v>
      </c>
      <c r="F6">
        <f t="shared" ref="F6:F19" si="1">G6+H6</f>
        <v>15</v>
      </c>
      <c r="G6" s="1">
        <v>1</v>
      </c>
      <c r="H6" s="1">
        <v>14</v>
      </c>
      <c r="I6" s="5">
        <v>862.13333333333333</v>
      </c>
      <c r="J6" s="5">
        <v>867.91946308724835</v>
      </c>
      <c r="K6" s="14">
        <v>0.2</v>
      </c>
      <c r="L6" s="5">
        <f t="shared" si="0"/>
        <v>1041.5033557046982</v>
      </c>
      <c r="M6" s="1" t="s">
        <v>0</v>
      </c>
      <c r="N6" s="5">
        <f t="shared" ref="N6:N44" si="2">(L6-J6)*12</f>
        <v>2083.0067114093977</v>
      </c>
      <c r="O6" s="5">
        <f t="shared" ref="O6:O42" si="3">(L6-J6)*(E6+H6)*12</f>
        <v>31036.800000000028</v>
      </c>
    </row>
    <row r="7" spans="1:18" hidden="1" outlineLevel="1" x14ac:dyDescent="0.25">
      <c r="A7" s="1" t="s">
        <v>85</v>
      </c>
      <c r="B7" s="1" t="s">
        <v>1</v>
      </c>
      <c r="C7" s="1" t="s">
        <v>7</v>
      </c>
      <c r="D7" t="s">
        <v>14</v>
      </c>
      <c r="F7">
        <f t="shared" si="1"/>
        <v>8</v>
      </c>
      <c r="G7" s="1">
        <v>0</v>
      </c>
      <c r="H7" s="1">
        <v>8</v>
      </c>
      <c r="I7" s="5">
        <v>723.125</v>
      </c>
      <c r="J7" s="5">
        <v>723.125</v>
      </c>
      <c r="K7" s="14">
        <v>0.2</v>
      </c>
      <c r="L7" s="5">
        <f t="shared" si="0"/>
        <v>867.75</v>
      </c>
      <c r="M7" s="1" t="s">
        <v>0</v>
      </c>
      <c r="N7" s="5">
        <f t="shared" si="2"/>
        <v>1735.5</v>
      </c>
      <c r="O7" s="5">
        <f t="shared" si="3"/>
        <v>13884</v>
      </c>
    </row>
    <row r="8" spans="1:18" hidden="1" outlineLevel="1" x14ac:dyDescent="0.25">
      <c r="A8" s="1" t="s">
        <v>85</v>
      </c>
      <c r="B8" s="1" t="s">
        <v>1</v>
      </c>
      <c r="C8" s="1" t="s">
        <v>7</v>
      </c>
      <c r="D8" t="s">
        <v>12</v>
      </c>
      <c r="F8">
        <f t="shared" si="1"/>
        <v>5</v>
      </c>
      <c r="G8" s="1">
        <v>0</v>
      </c>
      <c r="H8" s="1">
        <v>5</v>
      </c>
      <c r="I8" s="5">
        <v>800</v>
      </c>
      <c r="J8" s="5">
        <v>800</v>
      </c>
      <c r="K8" s="14">
        <v>0.2</v>
      </c>
      <c r="L8" s="5">
        <f t="shared" si="0"/>
        <v>960</v>
      </c>
      <c r="M8" s="1" t="s">
        <v>0</v>
      </c>
      <c r="N8" s="5">
        <f t="shared" si="2"/>
        <v>1920</v>
      </c>
      <c r="O8" s="5">
        <f t="shared" si="3"/>
        <v>9600</v>
      </c>
    </row>
    <row r="9" spans="1:18" hidden="1" outlineLevel="1" x14ac:dyDescent="0.25">
      <c r="A9" s="1" t="s">
        <v>85</v>
      </c>
      <c r="B9" s="1" t="s">
        <v>1</v>
      </c>
      <c r="C9" s="1" t="s">
        <v>7</v>
      </c>
      <c r="D9" t="s">
        <v>89</v>
      </c>
      <c r="F9">
        <f t="shared" si="1"/>
        <v>4</v>
      </c>
      <c r="G9" s="1">
        <v>0</v>
      </c>
      <c r="H9" s="1">
        <v>4</v>
      </c>
      <c r="I9" s="5">
        <v>870</v>
      </c>
      <c r="J9" s="5">
        <v>870</v>
      </c>
      <c r="K9" s="14">
        <v>0.2</v>
      </c>
      <c r="L9" s="5">
        <f t="shared" si="0"/>
        <v>1044</v>
      </c>
      <c r="M9" s="1" t="s">
        <v>0</v>
      </c>
      <c r="N9" s="5">
        <f t="shared" si="2"/>
        <v>2088</v>
      </c>
      <c r="O9" s="5">
        <f t="shared" si="3"/>
        <v>8352</v>
      </c>
    </row>
    <row r="10" spans="1:18" hidden="1" outlineLevel="1" x14ac:dyDescent="0.25">
      <c r="A10" s="1" t="s">
        <v>85</v>
      </c>
      <c r="B10" s="1" t="s">
        <v>1</v>
      </c>
      <c r="C10" s="1" t="s">
        <v>7</v>
      </c>
      <c r="D10" t="s">
        <v>90</v>
      </c>
      <c r="F10">
        <f t="shared" si="1"/>
        <v>4</v>
      </c>
      <c r="G10" s="1">
        <v>0</v>
      </c>
      <c r="H10" s="1">
        <v>4</v>
      </c>
      <c r="I10" s="5">
        <v>853.75</v>
      </c>
      <c r="J10" s="5">
        <v>853.75</v>
      </c>
      <c r="K10" s="14">
        <v>0.2</v>
      </c>
      <c r="L10" s="5">
        <f t="shared" si="0"/>
        <v>1024.5</v>
      </c>
      <c r="M10" s="1" t="s">
        <v>0</v>
      </c>
      <c r="N10" s="5">
        <f t="shared" si="2"/>
        <v>2049</v>
      </c>
      <c r="O10" s="5">
        <f t="shared" si="3"/>
        <v>8196</v>
      </c>
    </row>
    <row r="11" spans="1:18" hidden="1" outlineLevel="1" x14ac:dyDescent="0.25">
      <c r="A11" s="1" t="s">
        <v>85</v>
      </c>
      <c r="B11" s="1" t="s">
        <v>1</v>
      </c>
      <c r="C11" s="1" t="s">
        <v>7</v>
      </c>
      <c r="D11" t="s">
        <v>91</v>
      </c>
      <c r="F11">
        <f t="shared" si="1"/>
        <v>4</v>
      </c>
      <c r="G11" s="1">
        <v>0</v>
      </c>
      <c r="H11" s="1">
        <v>4</v>
      </c>
      <c r="I11" s="5">
        <v>700</v>
      </c>
      <c r="J11" s="5">
        <v>700</v>
      </c>
      <c r="K11" s="14">
        <v>0.2</v>
      </c>
      <c r="L11" s="5">
        <f t="shared" si="0"/>
        <v>840</v>
      </c>
      <c r="M11" s="1" t="s">
        <v>0</v>
      </c>
      <c r="N11" s="5">
        <f t="shared" si="2"/>
        <v>1680</v>
      </c>
      <c r="O11" s="5">
        <f t="shared" si="3"/>
        <v>6720</v>
      </c>
    </row>
    <row r="12" spans="1:18" hidden="1" outlineLevel="1" x14ac:dyDescent="0.25">
      <c r="A12" s="1" t="s">
        <v>85</v>
      </c>
      <c r="B12" s="1" t="s">
        <v>1</v>
      </c>
      <c r="C12" s="1" t="s">
        <v>7</v>
      </c>
      <c r="D12" t="s">
        <v>92</v>
      </c>
      <c r="F12">
        <f t="shared" si="1"/>
        <v>2</v>
      </c>
      <c r="G12" s="1">
        <v>0</v>
      </c>
      <c r="H12" s="1">
        <v>2</v>
      </c>
      <c r="I12" s="5">
        <v>770</v>
      </c>
      <c r="J12" s="5">
        <v>770</v>
      </c>
      <c r="K12" s="14">
        <v>0.2</v>
      </c>
      <c r="L12" s="5">
        <f t="shared" si="0"/>
        <v>924</v>
      </c>
      <c r="M12" s="1" t="s">
        <v>0</v>
      </c>
      <c r="N12" s="5">
        <f t="shared" si="2"/>
        <v>1848</v>
      </c>
      <c r="O12" s="5">
        <f t="shared" si="3"/>
        <v>3696</v>
      </c>
    </row>
    <row r="13" spans="1:18" hidden="1" outlineLevel="1" x14ac:dyDescent="0.25">
      <c r="A13" s="1" t="s">
        <v>85</v>
      </c>
      <c r="B13" s="1" t="s">
        <v>1</v>
      </c>
      <c r="C13" s="1" t="s">
        <v>7</v>
      </c>
      <c r="D13" t="s">
        <v>8</v>
      </c>
      <c r="E13">
        <v>0.5</v>
      </c>
      <c r="F13">
        <f t="shared" si="1"/>
        <v>2</v>
      </c>
      <c r="G13" s="1">
        <v>1</v>
      </c>
      <c r="H13" s="1">
        <v>1</v>
      </c>
      <c r="I13" s="5">
        <v>520</v>
      </c>
      <c r="J13" s="5">
        <v>693.33333333333337</v>
      </c>
      <c r="K13" s="14">
        <v>0.2</v>
      </c>
      <c r="L13" s="5">
        <f t="shared" si="0"/>
        <v>832</v>
      </c>
      <c r="M13" s="1" t="s">
        <v>0</v>
      </c>
      <c r="N13" s="5">
        <f t="shared" si="2"/>
        <v>1663.9999999999995</v>
      </c>
      <c r="O13" s="5">
        <f t="shared" si="3"/>
        <v>2495.9999999999991</v>
      </c>
    </row>
    <row r="14" spans="1:18" hidden="1" outlineLevel="1" x14ac:dyDescent="0.25">
      <c r="A14" s="1" t="s">
        <v>85</v>
      </c>
      <c r="B14" s="1" t="s">
        <v>1</v>
      </c>
      <c r="C14" s="1" t="s">
        <v>7</v>
      </c>
      <c r="D14" t="s">
        <v>93</v>
      </c>
      <c r="F14">
        <f t="shared" si="1"/>
        <v>1</v>
      </c>
      <c r="G14" s="1">
        <v>0</v>
      </c>
      <c r="H14" s="1">
        <v>1</v>
      </c>
      <c r="I14" s="5">
        <v>885</v>
      </c>
      <c r="J14" s="5">
        <v>885</v>
      </c>
      <c r="K14" s="14">
        <v>0.2</v>
      </c>
      <c r="L14" s="5">
        <f t="shared" si="0"/>
        <v>1062</v>
      </c>
      <c r="M14" s="1" t="s">
        <v>0</v>
      </c>
      <c r="N14" s="5">
        <f t="shared" si="2"/>
        <v>2124</v>
      </c>
      <c r="O14" s="5">
        <f t="shared" si="3"/>
        <v>2124</v>
      </c>
    </row>
    <row r="15" spans="1:18" hidden="1" outlineLevel="1" x14ac:dyDescent="0.25">
      <c r="A15" s="1" t="s">
        <v>85</v>
      </c>
      <c r="B15" s="1" t="s">
        <v>1</v>
      </c>
      <c r="C15" s="1" t="s">
        <v>7</v>
      </c>
      <c r="D15" t="s">
        <v>94</v>
      </c>
      <c r="F15">
        <f t="shared" si="1"/>
        <v>1</v>
      </c>
      <c r="G15" s="1">
        <v>0</v>
      </c>
      <c r="H15" s="1">
        <v>1</v>
      </c>
      <c r="I15" s="5">
        <v>850</v>
      </c>
      <c r="J15" s="5">
        <v>850</v>
      </c>
      <c r="K15" s="14">
        <v>0.2</v>
      </c>
      <c r="L15" s="5">
        <f t="shared" si="0"/>
        <v>1020</v>
      </c>
      <c r="M15" s="1" t="s">
        <v>0</v>
      </c>
      <c r="N15" s="5">
        <f t="shared" si="2"/>
        <v>2040</v>
      </c>
      <c r="O15" s="5">
        <f t="shared" si="3"/>
        <v>2040</v>
      </c>
    </row>
    <row r="16" spans="1:18" hidden="1" outlineLevel="1" x14ac:dyDescent="0.25">
      <c r="A16" s="1" t="s">
        <v>85</v>
      </c>
      <c r="B16" s="1" t="s">
        <v>1</v>
      </c>
      <c r="C16" s="1" t="s">
        <v>7</v>
      </c>
      <c r="D16" t="s">
        <v>95</v>
      </c>
      <c r="F16">
        <f t="shared" si="1"/>
        <v>1</v>
      </c>
      <c r="G16" s="1">
        <v>0</v>
      </c>
      <c r="H16" s="1">
        <v>1</v>
      </c>
      <c r="I16" s="5">
        <v>820</v>
      </c>
      <c r="J16" s="5">
        <v>820</v>
      </c>
      <c r="K16" s="14">
        <v>0.2</v>
      </c>
      <c r="L16" s="5">
        <f t="shared" si="0"/>
        <v>984</v>
      </c>
      <c r="M16" s="1" t="s">
        <v>0</v>
      </c>
      <c r="N16" s="5">
        <f t="shared" si="2"/>
        <v>1968</v>
      </c>
      <c r="O16" s="5">
        <f t="shared" si="3"/>
        <v>1968</v>
      </c>
    </row>
    <row r="17" spans="1:15" hidden="1" outlineLevel="1" x14ac:dyDescent="0.25">
      <c r="A17" s="1" t="s">
        <v>85</v>
      </c>
      <c r="B17" s="1" t="s">
        <v>1</v>
      </c>
      <c r="C17" s="1" t="s">
        <v>7</v>
      </c>
      <c r="D17" t="s">
        <v>96</v>
      </c>
      <c r="F17">
        <f t="shared" si="1"/>
        <v>1</v>
      </c>
      <c r="G17" s="1">
        <v>0</v>
      </c>
      <c r="H17" s="1">
        <v>1</v>
      </c>
      <c r="I17" s="5">
        <v>740</v>
      </c>
      <c r="J17" s="5">
        <v>740</v>
      </c>
      <c r="K17" s="14">
        <v>0.2</v>
      </c>
      <c r="L17" s="5">
        <f t="shared" si="0"/>
        <v>888</v>
      </c>
      <c r="M17" s="1" t="s">
        <v>0</v>
      </c>
      <c r="N17" s="5">
        <f t="shared" si="2"/>
        <v>1776</v>
      </c>
      <c r="O17" s="5">
        <f t="shared" si="3"/>
        <v>1776</v>
      </c>
    </row>
    <row r="18" spans="1:15" hidden="1" outlineLevel="1" x14ac:dyDescent="0.25">
      <c r="A18" s="1" t="s">
        <v>85</v>
      </c>
      <c r="B18" s="1" t="s">
        <v>1</v>
      </c>
      <c r="C18" s="1" t="s">
        <v>7</v>
      </c>
      <c r="D18" t="s">
        <v>97</v>
      </c>
      <c r="F18">
        <f t="shared" si="1"/>
        <v>1</v>
      </c>
      <c r="G18" s="1">
        <v>0</v>
      </c>
      <c r="H18" s="1">
        <v>1</v>
      </c>
      <c r="I18" s="5">
        <v>735</v>
      </c>
      <c r="J18" s="5">
        <v>735</v>
      </c>
      <c r="K18" s="14">
        <v>0.2</v>
      </c>
      <c r="L18" s="5">
        <f t="shared" si="0"/>
        <v>882</v>
      </c>
      <c r="M18" s="1" t="s">
        <v>0</v>
      </c>
      <c r="N18" s="5">
        <f t="shared" si="2"/>
        <v>1764</v>
      </c>
      <c r="O18" s="5">
        <f t="shared" si="3"/>
        <v>1764</v>
      </c>
    </row>
    <row r="19" spans="1:15" hidden="1" outlineLevel="1" x14ac:dyDescent="0.25">
      <c r="A19" s="1" t="s">
        <v>85</v>
      </c>
      <c r="B19" s="1" t="s">
        <v>1</v>
      </c>
      <c r="C19" s="1" t="s">
        <v>7</v>
      </c>
      <c r="D19" t="s">
        <v>98</v>
      </c>
      <c r="E19">
        <v>0.5</v>
      </c>
      <c r="F19">
        <f t="shared" si="1"/>
        <v>1</v>
      </c>
      <c r="G19" s="1">
        <v>1</v>
      </c>
      <c r="H19" s="1">
        <v>0</v>
      </c>
      <c r="I19" s="5">
        <v>350</v>
      </c>
      <c r="J19" s="5">
        <v>700</v>
      </c>
      <c r="K19" s="14">
        <v>0.2</v>
      </c>
      <c r="L19" s="5">
        <f t="shared" si="0"/>
        <v>840</v>
      </c>
      <c r="M19" s="1" t="s">
        <v>0</v>
      </c>
      <c r="N19" s="5">
        <f t="shared" si="2"/>
        <v>1680</v>
      </c>
      <c r="O19" s="5">
        <f t="shared" si="3"/>
        <v>840</v>
      </c>
    </row>
    <row r="20" spans="1:15" hidden="1" outlineLevel="1" x14ac:dyDescent="0.25">
      <c r="A20" s="1" t="s">
        <v>85</v>
      </c>
      <c r="B20" s="1" t="s">
        <v>1</v>
      </c>
      <c r="C20" s="1" t="s">
        <v>7</v>
      </c>
      <c r="D20" t="s">
        <v>99</v>
      </c>
      <c r="E20">
        <v>0.5</v>
      </c>
      <c r="F20">
        <f>G20+H20</f>
        <v>1</v>
      </c>
      <c r="G20" s="1">
        <v>1</v>
      </c>
      <c r="H20" s="1">
        <v>0</v>
      </c>
      <c r="I20" s="5">
        <v>340</v>
      </c>
      <c r="J20" s="5">
        <v>680</v>
      </c>
      <c r="K20" s="14">
        <v>0.2</v>
      </c>
      <c r="L20" s="5">
        <f t="shared" si="0"/>
        <v>816</v>
      </c>
      <c r="M20" s="1" t="s">
        <v>0</v>
      </c>
      <c r="N20" s="5">
        <f t="shared" si="2"/>
        <v>1632</v>
      </c>
      <c r="O20" s="5">
        <f t="shared" si="3"/>
        <v>816</v>
      </c>
    </row>
    <row r="21" spans="1:15" collapsed="1" x14ac:dyDescent="0.25">
      <c r="A21" s="3" t="s">
        <v>85</v>
      </c>
      <c r="B21" s="3" t="s">
        <v>1</v>
      </c>
      <c r="C21" s="10" t="s">
        <v>100</v>
      </c>
      <c r="D21" s="2"/>
      <c r="E21" s="3">
        <f>SUM(E22:E42)</f>
        <v>3.55</v>
      </c>
      <c r="F21" s="3">
        <f>SUM(F22:F42)</f>
        <v>58</v>
      </c>
      <c r="G21" s="3">
        <f>SUM(G22:G42)</f>
        <v>7</v>
      </c>
      <c r="H21" s="3">
        <f>SUM(H22:H42)</f>
        <v>51</v>
      </c>
      <c r="I21" s="4">
        <f>SUMPRODUCT(I22:I42,$F$22:$F$42)/$F$21</f>
        <v>968.10344827586209</v>
      </c>
      <c r="J21" s="4">
        <f>SUMPRODUCT(J22:J42,$F$22:$F$42)/$F$21</f>
        <v>1037.3563410602392</v>
      </c>
      <c r="K21" s="13">
        <f>AVERAGE(K22:K42)</f>
        <v>0.20000000000000004</v>
      </c>
      <c r="L21" s="4">
        <f t="shared" si="0"/>
        <v>1244.827609272287</v>
      </c>
      <c r="M21" s="1" t="s">
        <v>0</v>
      </c>
      <c r="N21" s="5"/>
      <c r="O21" s="4">
        <f>SUM(O22:O42)</f>
        <v>134775.6</v>
      </c>
    </row>
    <row r="22" spans="1:15" hidden="1" outlineLevel="1" x14ac:dyDescent="0.25">
      <c r="A22" s="1" t="s">
        <v>85</v>
      </c>
      <c r="B22" s="1" t="s">
        <v>1</v>
      </c>
      <c r="C22" s="1" t="s">
        <v>34</v>
      </c>
      <c r="D22" t="s">
        <v>101</v>
      </c>
      <c r="E22">
        <v>0.5</v>
      </c>
      <c r="F22">
        <f t="shared" ref="F22:F44" si="4">G22+H22</f>
        <v>7</v>
      </c>
      <c r="G22" s="1">
        <v>1</v>
      </c>
      <c r="H22" s="1">
        <v>6</v>
      </c>
      <c r="I22" s="5">
        <v>1097.1428571428571</v>
      </c>
      <c r="J22" s="5">
        <v>1181.5384615384614</v>
      </c>
      <c r="K22" s="14">
        <v>0.2</v>
      </c>
      <c r="L22" s="5">
        <f t="shared" si="0"/>
        <v>1417.8461538461538</v>
      </c>
      <c r="M22" s="1" t="s">
        <v>0</v>
      </c>
      <c r="N22" s="5">
        <f t="shared" si="2"/>
        <v>2835.6923076923085</v>
      </c>
      <c r="O22" s="5">
        <f t="shared" si="3"/>
        <v>18432.000000000007</v>
      </c>
    </row>
    <row r="23" spans="1:15" hidden="1" outlineLevel="1" x14ac:dyDescent="0.25">
      <c r="A23" s="1" t="s">
        <v>85</v>
      </c>
      <c r="B23" s="1" t="s">
        <v>1</v>
      </c>
      <c r="C23" s="1" t="s">
        <v>34</v>
      </c>
      <c r="D23" t="s">
        <v>102</v>
      </c>
      <c r="E23">
        <v>0.5</v>
      </c>
      <c r="F23">
        <f t="shared" si="4"/>
        <v>20</v>
      </c>
      <c r="G23" s="1">
        <v>1</v>
      </c>
      <c r="H23" s="1">
        <v>19</v>
      </c>
      <c r="I23" s="5">
        <v>767</v>
      </c>
      <c r="J23" s="5">
        <v>787</v>
      </c>
      <c r="K23" s="14">
        <v>0.2</v>
      </c>
      <c r="L23" s="5">
        <f t="shared" si="0"/>
        <v>944.4</v>
      </c>
      <c r="M23" s="1" t="s">
        <v>0</v>
      </c>
      <c r="N23" s="5">
        <f t="shared" si="2"/>
        <v>1888.7999999999997</v>
      </c>
      <c r="O23" s="5">
        <f t="shared" si="3"/>
        <v>36831.599999999999</v>
      </c>
    </row>
    <row r="24" spans="1:15" hidden="1" outlineLevel="1" x14ac:dyDescent="0.25">
      <c r="A24" s="1" t="s">
        <v>85</v>
      </c>
      <c r="B24" s="1" t="s">
        <v>1</v>
      </c>
      <c r="C24" s="1" t="s">
        <v>34</v>
      </c>
      <c r="D24" t="s">
        <v>103</v>
      </c>
      <c r="E24">
        <v>0.75</v>
      </c>
      <c r="F24">
        <f t="shared" si="4"/>
        <v>4</v>
      </c>
      <c r="G24" s="1">
        <v>1</v>
      </c>
      <c r="H24" s="1">
        <v>3</v>
      </c>
      <c r="I24" s="5">
        <v>848.75</v>
      </c>
      <c r="J24" s="5">
        <v>905.33333333333337</v>
      </c>
      <c r="K24" s="14">
        <v>0.2</v>
      </c>
      <c r="L24" s="5">
        <f t="shared" si="0"/>
        <v>1086.4000000000001</v>
      </c>
      <c r="M24" s="1" t="s">
        <v>0</v>
      </c>
      <c r="N24" s="5">
        <f t="shared" si="2"/>
        <v>2172.8000000000006</v>
      </c>
      <c r="O24" s="5">
        <f t="shared" si="3"/>
        <v>8148.0000000000027</v>
      </c>
    </row>
    <row r="25" spans="1:15" hidden="1" outlineLevel="1" x14ac:dyDescent="0.25">
      <c r="A25" s="1" t="s">
        <v>85</v>
      </c>
      <c r="B25" s="1" t="s">
        <v>1</v>
      </c>
      <c r="C25" s="1" t="s">
        <v>34</v>
      </c>
      <c r="D25" t="s">
        <v>104</v>
      </c>
      <c r="F25">
        <f t="shared" si="4"/>
        <v>3</v>
      </c>
      <c r="G25" s="1">
        <v>0</v>
      </c>
      <c r="H25" s="1">
        <v>3</v>
      </c>
      <c r="I25" s="5">
        <v>1100</v>
      </c>
      <c r="J25" s="5">
        <v>1100</v>
      </c>
      <c r="K25" s="14">
        <v>0.2</v>
      </c>
      <c r="L25" s="5">
        <f t="shared" si="0"/>
        <v>1320</v>
      </c>
      <c r="M25" s="1" t="s">
        <v>0</v>
      </c>
      <c r="N25" s="5">
        <f t="shared" si="2"/>
        <v>2640</v>
      </c>
      <c r="O25" s="5">
        <f t="shared" si="3"/>
        <v>7920</v>
      </c>
    </row>
    <row r="26" spans="1:15" hidden="1" outlineLevel="1" x14ac:dyDescent="0.25">
      <c r="A26" s="1" t="s">
        <v>85</v>
      </c>
      <c r="B26" s="1" t="s">
        <v>1</v>
      </c>
      <c r="C26" s="1" t="s">
        <v>34</v>
      </c>
      <c r="D26" t="s">
        <v>105</v>
      </c>
      <c r="E26">
        <v>0.3</v>
      </c>
      <c r="F26">
        <f t="shared" si="4"/>
        <v>3</v>
      </c>
      <c r="G26" s="1">
        <v>1</v>
      </c>
      <c r="H26" s="1">
        <v>2</v>
      </c>
      <c r="I26" s="5">
        <v>963.33333333333337</v>
      </c>
      <c r="J26" s="5">
        <v>1256.521739130435</v>
      </c>
      <c r="K26" s="14">
        <v>0.2</v>
      </c>
      <c r="L26" s="5">
        <f t="shared" si="0"/>
        <v>1507.826086956522</v>
      </c>
      <c r="M26" s="1" t="s">
        <v>0</v>
      </c>
      <c r="N26" s="5">
        <f t="shared" si="2"/>
        <v>3015.652173913044</v>
      </c>
      <c r="O26" s="5">
        <f t="shared" si="3"/>
        <v>6936</v>
      </c>
    </row>
    <row r="27" spans="1:15" hidden="1" outlineLevel="1" x14ac:dyDescent="0.25">
      <c r="A27" s="1" t="s">
        <v>85</v>
      </c>
      <c r="B27" s="1" t="s">
        <v>1</v>
      </c>
      <c r="C27" s="1" t="s">
        <v>34</v>
      </c>
      <c r="D27" t="s">
        <v>106</v>
      </c>
      <c r="F27">
        <f t="shared" si="4"/>
        <v>2</v>
      </c>
      <c r="G27" s="1">
        <v>0</v>
      </c>
      <c r="H27" s="1">
        <v>2</v>
      </c>
      <c r="I27" s="5">
        <v>1400</v>
      </c>
      <c r="J27" s="5">
        <v>1400</v>
      </c>
      <c r="K27" s="14">
        <v>0.2</v>
      </c>
      <c r="L27" s="5">
        <f t="shared" si="0"/>
        <v>1680</v>
      </c>
      <c r="M27" s="1" t="s">
        <v>0</v>
      </c>
      <c r="N27" s="5">
        <f t="shared" si="2"/>
        <v>3360</v>
      </c>
      <c r="O27" s="5">
        <f t="shared" si="3"/>
        <v>6720</v>
      </c>
    </row>
    <row r="28" spans="1:15" hidden="1" outlineLevel="1" x14ac:dyDescent="0.25">
      <c r="A28" s="1" t="s">
        <v>85</v>
      </c>
      <c r="B28" s="1" t="s">
        <v>1</v>
      </c>
      <c r="C28" s="1" t="s">
        <v>34</v>
      </c>
      <c r="D28" t="s">
        <v>107</v>
      </c>
      <c r="F28">
        <f t="shared" si="4"/>
        <v>2</v>
      </c>
      <c r="G28" s="1">
        <v>0</v>
      </c>
      <c r="H28" s="1">
        <v>2</v>
      </c>
      <c r="I28" s="5">
        <v>1230</v>
      </c>
      <c r="J28" s="5">
        <v>1230</v>
      </c>
      <c r="K28" s="14">
        <v>0.2</v>
      </c>
      <c r="L28" s="5">
        <f t="shared" si="0"/>
        <v>1476</v>
      </c>
      <c r="M28" s="1" t="s">
        <v>0</v>
      </c>
      <c r="N28" s="5">
        <f t="shared" si="2"/>
        <v>2952</v>
      </c>
      <c r="O28" s="5">
        <f t="shared" si="3"/>
        <v>5904</v>
      </c>
    </row>
    <row r="29" spans="1:15" hidden="1" outlineLevel="1" x14ac:dyDescent="0.25">
      <c r="A29" s="1" t="s">
        <v>85</v>
      </c>
      <c r="B29" s="1" t="s">
        <v>1</v>
      </c>
      <c r="C29" s="1" t="s">
        <v>34</v>
      </c>
      <c r="D29" t="s">
        <v>108</v>
      </c>
      <c r="F29">
        <f t="shared" si="4"/>
        <v>2</v>
      </c>
      <c r="G29" s="1">
        <v>0</v>
      </c>
      <c r="H29" s="1">
        <v>2</v>
      </c>
      <c r="I29" s="5">
        <v>1200</v>
      </c>
      <c r="J29" s="5">
        <v>1200</v>
      </c>
      <c r="K29" s="14">
        <v>0.2</v>
      </c>
      <c r="L29" s="5">
        <f t="shared" si="0"/>
        <v>1440</v>
      </c>
      <c r="M29" s="1" t="s">
        <v>0</v>
      </c>
      <c r="N29" s="5">
        <f t="shared" si="2"/>
        <v>2880</v>
      </c>
      <c r="O29" s="5">
        <f t="shared" si="3"/>
        <v>5760</v>
      </c>
    </row>
    <row r="30" spans="1:15" hidden="1" outlineLevel="1" x14ac:dyDescent="0.25">
      <c r="A30" s="1" t="s">
        <v>85</v>
      </c>
      <c r="B30" s="1" t="s">
        <v>1</v>
      </c>
      <c r="C30" s="1" t="s">
        <v>34</v>
      </c>
      <c r="D30" t="s">
        <v>109</v>
      </c>
      <c r="F30">
        <f t="shared" si="4"/>
        <v>2</v>
      </c>
      <c r="G30" s="1">
        <v>0</v>
      </c>
      <c r="H30" s="1">
        <v>2</v>
      </c>
      <c r="I30" s="5">
        <v>1080</v>
      </c>
      <c r="J30" s="5">
        <v>1080</v>
      </c>
      <c r="K30" s="14">
        <v>0.2</v>
      </c>
      <c r="L30" s="5">
        <f t="shared" si="0"/>
        <v>1296</v>
      </c>
      <c r="M30" s="1" t="s">
        <v>0</v>
      </c>
      <c r="N30" s="5">
        <f t="shared" si="2"/>
        <v>2592</v>
      </c>
      <c r="O30" s="5">
        <f t="shared" si="3"/>
        <v>5184</v>
      </c>
    </row>
    <row r="31" spans="1:15" hidden="1" outlineLevel="1" x14ac:dyDescent="0.25">
      <c r="A31" s="1" t="s">
        <v>85</v>
      </c>
      <c r="B31" s="1" t="s">
        <v>1</v>
      </c>
      <c r="C31" s="1" t="s">
        <v>34</v>
      </c>
      <c r="D31" t="s">
        <v>110</v>
      </c>
      <c r="F31">
        <f t="shared" si="4"/>
        <v>2</v>
      </c>
      <c r="G31" s="1">
        <v>0</v>
      </c>
      <c r="H31" s="1">
        <v>2</v>
      </c>
      <c r="I31" s="5">
        <v>1050</v>
      </c>
      <c r="J31" s="5">
        <v>1050</v>
      </c>
      <c r="K31" s="14">
        <v>0.2</v>
      </c>
      <c r="L31" s="5">
        <f t="shared" si="0"/>
        <v>1260</v>
      </c>
      <c r="M31" s="1" t="s">
        <v>0</v>
      </c>
      <c r="N31" s="5">
        <f t="shared" si="2"/>
        <v>2520</v>
      </c>
      <c r="O31" s="5">
        <f t="shared" si="3"/>
        <v>5040</v>
      </c>
    </row>
    <row r="32" spans="1:15" hidden="1" outlineLevel="1" x14ac:dyDescent="0.25">
      <c r="A32" s="1" t="s">
        <v>85</v>
      </c>
      <c r="B32" s="1" t="s">
        <v>1</v>
      </c>
      <c r="C32" s="1" t="s">
        <v>34</v>
      </c>
      <c r="D32" t="s">
        <v>111</v>
      </c>
      <c r="F32">
        <f t="shared" si="4"/>
        <v>1</v>
      </c>
      <c r="G32" s="1">
        <v>0</v>
      </c>
      <c r="H32" s="1">
        <v>1</v>
      </c>
      <c r="I32" s="5">
        <v>1630</v>
      </c>
      <c r="J32" s="5">
        <v>1630</v>
      </c>
      <c r="K32" s="14">
        <v>0.2</v>
      </c>
      <c r="L32" s="5">
        <f t="shared" si="0"/>
        <v>1956</v>
      </c>
      <c r="M32" s="1" t="s">
        <v>0</v>
      </c>
      <c r="N32" s="5">
        <f t="shared" si="2"/>
        <v>3912</v>
      </c>
      <c r="O32" s="5">
        <f t="shared" si="3"/>
        <v>3912</v>
      </c>
    </row>
    <row r="33" spans="1:15" hidden="1" outlineLevel="1" x14ac:dyDescent="0.25">
      <c r="A33" s="1" t="s">
        <v>85</v>
      </c>
      <c r="B33" s="1" t="s">
        <v>1</v>
      </c>
      <c r="C33" s="1" t="s">
        <v>34</v>
      </c>
      <c r="D33" t="s">
        <v>112</v>
      </c>
      <c r="F33">
        <f t="shared" si="4"/>
        <v>1</v>
      </c>
      <c r="G33" s="1">
        <v>0</v>
      </c>
      <c r="H33" s="1">
        <v>1</v>
      </c>
      <c r="I33" s="5">
        <v>1600</v>
      </c>
      <c r="J33" s="5">
        <v>1600</v>
      </c>
      <c r="K33" s="14">
        <v>0.2</v>
      </c>
      <c r="L33" s="5">
        <f t="shared" si="0"/>
        <v>1920</v>
      </c>
      <c r="M33" s="1" t="s">
        <v>0</v>
      </c>
      <c r="N33" s="5">
        <f t="shared" si="2"/>
        <v>3840</v>
      </c>
      <c r="O33" s="5">
        <f t="shared" si="3"/>
        <v>3840</v>
      </c>
    </row>
    <row r="34" spans="1:15" hidden="1" outlineLevel="1" x14ac:dyDescent="0.25">
      <c r="A34" s="1" t="s">
        <v>85</v>
      </c>
      <c r="B34" s="1" t="s">
        <v>1</v>
      </c>
      <c r="C34" s="1" t="s">
        <v>34</v>
      </c>
      <c r="D34" t="s">
        <v>113</v>
      </c>
      <c r="F34">
        <f t="shared" si="4"/>
        <v>1</v>
      </c>
      <c r="G34" s="1">
        <v>0</v>
      </c>
      <c r="H34" s="1">
        <v>1</v>
      </c>
      <c r="I34" s="5">
        <v>1300</v>
      </c>
      <c r="J34" s="5">
        <v>1300</v>
      </c>
      <c r="K34" s="14">
        <v>0.2</v>
      </c>
      <c r="L34" s="5">
        <f t="shared" si="0"/>
        <v>1560</v>
      </c>
      <c r="M34" s="1" t="s">
        <v>0</v>
      </c>
      <c r="N34" s="5">
        <f t="shared" si="2"/>
        <v>3120</v>
      </c>
      <c r="O34" s="5">
        <f t="shared" si="3"/>
        <v>3120</v>
      </c>
    </row>
    <row r="35" spans="1:15" hidden="1" outlineLevel="1" x14ac:dyDescent="0.25">
      <c r="A35" s="1" t="s">
        <v>85</v>
      </c>
      <c r="B35" s="1" t="s">
        <v>1</v>
      </c>
      <c r="C35" s="1" t="s">
        <v>34</v>
      </c>
      <c r="D35" t="s">
        <v>114</v>
      </c>
      <c r="F35">
        <f t="shared" si="4"/>
        <v>1</v>
      </c>
      <c r="G35" s="1">
        <v>0</v>
      </c>
      <c r="H35" s="1">
        <v>1</v>
      </c>
      <c r="I35" s="5">
        <v>1270</v>
      </c>
      <c r="J35" s="5">
        <v>1270</v>
      </c>
      <c r="K35" s="14">
        <v>0.2</v>
      </c>
      <c r="L35" s="5">
        <f t="shared" si="0"/>
        <v>1524</v>
      </c>
      <c r="M35" s="1" t="s">
        <v>0</v>
      </c>
      <c r="N35" s="5">
        <f t="shared" si="2"/>
        <v>3048</v>
      </c>
      <c r="O35" s="5">
        <f t="shared" si="3"/>
        <v>3048</v>
      </c>
    </row>
    <row r="36" spans="1:15" hidden="1" outlineLevel="1" x14ac:dyDescent="0.25">
      <c r="A36" s="1" t="s">
        <v>85</v>
      </c>
      <c r="B36" s="1" t="s">
        <v>1</v>
      </c>
      <c r="C36" s="1" t="s">
        <v>34</v>
      </c>
      <c r="D36" t="s">
        <v>94</v>
      </c>
      <c r="F36">
        <f t="shared" si="4"/>
        <v>1</v>
      </c>
      <c r="G36" s="1">
        <v>0</v>
      </c>
      <c r="H36" s="1">
        <v>1</v>
      </c>
      <c r="I36" s="5">
        <v>1270</v>
      </c>
      <c r="J36" s="5">
        <v>1270</v>
      </c>
      <c r="K36" s="14">
        <v>0.2</v>
      </c>
      <c r="L36" s="5">
        <f t="shared" si="0"/>
        <v>1524</v>
      </c>
      <c r="M36" s="1" t="s">
        <v>0</v>
      </c>
      <c r="N36" s="5">
        <f t="shared" si="2"/>
        <v>3048</v>
      </c>
      <c r="O36" s="5">
        <f t="shared" si="3"/>
        <v>3048</v>
      </c>
    </row>
    <row r="37" spans="1:15" hidden="1" outlineLevel="1" x14ac:dyDescent="0.25">
      <c r="A37" s="1" t="s">
        <v>85</v>
      </c>
      <c r="B37" s="1" t="s">
        <v>1</v>
      </c>
      <c r="C37" s="1" t="s">
        <v>34</v>
      </c>
      <c r="D37" t="s">
        <v>115</v>
      </c>
      <c r="F37">
        <f t="shared" si="4"/>
        <v>1</v>
      </c>
      <c r="G37" s="1">
        <v>0</v>
      </c>
      <c r="H37" s="1">
        <v>1</v>
      </c>
      <c r="I37" s="5">
        <v>950</v>
      </c>
      <c r="J37" s="5">
        <v>950</v>
      </c>
      <c r="K37" s="14">
        <v>0.2</v>
      </c>
      <c r="L37" s="5">
        <f t="shared" si="0"/>
        <v>1140</v>
      </c>
      <c r="M37" s="1" t="s">
        <v>0</v>
      </c>
      <c r="N37" s="5">
        <f t="shared" si="2"/>
        <v>2280</v>
      </c>
      <c r="O37" s="5">
        <f t="shared" si="3"/>
        <v>2280</v>
      </c>
    </row>
    <row r="38" spans="1:15" hidden="1" outlineLevel="1" x14ac:dyDescent="0.25">
      <c r="A38" s="1" t="s">
        <v>85</v>
      </c>
      <c r="B38" s="1" t="s">
        <v>1</v>
      </c>
      <c r="C38" s="1" t="s">
        <v>34</v>
      </c>
      <c r="D38" t="s">
        <v>116</v>
      </c>
      <c r="F38">
        <f t="shared" si="4"/>
        <v>1</v>
      </c>
      <c r="G38" s="1">
        <v>0</v>
      </c>
      <c r="H38" s="1">
        <v>1</v>
      </c>
      <c r="I38" s="5">
        <v>930</v>
      </c>
      <c r="J38" s="5">
        <v>930</v>
      </c>
      <c r="K38" s="14">
        <v>0.2</v>
      </c>
      <c r="L38" s="5">
        <f t="shared" si="0"/>
        <v>1116</v>
      </c>
      <c r="M38" s="1" t="s">
        <v>0</v>
      </c>
      <c r="N38" s="5">
        <f t="shared" si="2"/>
        <v>2232</v>
      </c>
      <c r="O38" s="5">
        <f t="shared" si="3"/>
        <v>2232</v>
      </c>
    </row>
    <row r="39" spans="1:15" hidden="1" outlineLevel="1" x14ac:dyDescent="0.25">
      <c r="A39" s="1" t="s">
        <v>85</v>
      </c>
      <c r="B39" s="1" t="s">
        <v>1</v>
      </c>
      <c r="C39" s="1" t="s">
        <v>34</v>
      </c>
      <c r="D39" t="s">
        <v>117</v>
      </c>
      <c r="E39">
        <v>0.5</v>
      </c>
      <c r="F39">
        <f t="shared" si="4"/>
        <v>1</v>
      </c>
      <c r="G39" s="1">
        <v>1</v>
      </c>
      <c r="H39" s="1">
        <v>0</v>
      </c>
      <c r="I39" s="5">
        <v>850</v>
      </c>
      <c r="J39" s="5">
        <v>1700</v>
      </c>
      <c r="K39" s="14">
        <v>0.2</v>
      </c>
      <c r="L39" s="5">
        <f t="shared" si="0"/>
        <v>2040</v>
      </c>
      <c r="M39" s="1" t="s">
        <v>0</v>
      </c>
      <c r="N39" s="5">
        <f t="shared" si="2"/>
        <v>4080</v>
      </c>
      <c r="O39" s="5">
        <f t="shared" si="3"/>
        <v>2040</v>
      </c>
    </row>
    <row r="40" spans="1:15" hidden="1" outlineLevel="1" x14ac:dyDescent="0.25">
      <c r="A40" s="1" t="s">
        <v>85</v>
      </c>
      <c r="B40" s="1" t="s">
        <v>1</v>
      </c>
      <c r="C40" s="1" t="s">
        <v>34</v>
      </c>
      <c r="D40" t="s">
        <v>118</v>
      </c>
      <c r="F40">
        <f t="shared" si="4"/>
        <v>1</v>
      </c>
      <c r="G40" s="1">
        <v>0</v>
      </c>
      <c r="H40" s="1">
        <v>1</v>
      </c>
      <c r="I40" s="5">
        <v>755</v>
      </c>
      <c r="J40" s="5">
        <v>755</v>
      </c>
      <c r="K40" s="14">
        <v>0.2</v>
      </c>
      <c r="L40" s="5">
        <f t="shared" si="0"/>
        <v>906</v>
      </c>
      <c r="M40" s="1" t="s">
        <v>0</v>
      </c>
      <c r="N40" s="5">
        <f t="shared" si="2"/>
        <v>1812</v>
      </c>
      <c r="O40" s="5">
        <f t="shared" si="3"/>
        <v>1812</v>
      </c>
    </row>
    <row r="41" spans="1:15" hidden="1" outlineLevel="1" x14ac:dyDescent="0.25">
      <c r="A41" s="1" t="s">
        <v>85</v>
      </c>
      <c r="B41" s="1" t="s">
        <v>1</v>
      </c>
      <c r="C41" s="1" t="s">
        <v>34</v>
      </c>
      <c r="D41" t="s">
        <v>29</v>
      </c>
      <c r="E41">
        <v>0.5</v>
      </c>
      <c r="F41">
        <f t="shared" si="4"/>
        <v>1</v>
      </c>
      <c r="G41" s="1">
        <v>1</v>
      </c>
      <c r="H41" s="1">
        <v>0</v>
      </c>
      <c r="I41" s="5">
        <v>610</v>
      </c>
      <c r="J41" s="5">
        <v>1220</v>
      </c>
      <c r="K41" s="14">
        <v>0.2</v>
      </c>
      <c r="L41" s="5">
        <f t="shared" si="0"/>
        <v>1464</v>
      </c>
      <c r="M41" s="1" t="s">
        <v>0</v>
      </c>
      <c r="N41" s="5">
        <f t="shared" si="2"/>
        <v>2928</v>
      </c>
      <c r="O41" s="5">
        <f t="shared" si="3"/>
        <v>1464</v>
      </c>
    </row>
    <row r="42" spans="1:15" hidden="1" outlineLevel="1" x14ac:dyDescent="0.25">
      <c r="A42" s="1" t="s">
        <v>85</v>
      </c>
      <c r="B42" s="1" t="s">
        <v>1</v>
      </c>
      <c r="C42" s="1" t="s">
        <v>34</v>
      </c>
      <c r="D42" t="s">
        <v>119</v>
      </c>
      <c r="E42">
        <v>0.5</v>
      </c>
      <c r="F42">
        <f t="shared" si="4"/>
        <v>1</v>
      </c>
      <c r="G42" s="1">
        <v>1</v>
      </c>
      <c r="H42" s="1">
        <v>0</v>
      </c>
      <c r="I42" s="5">
        <v>460</v>
      </c>
      <c r="J42" s="5">
        <v>920</v>
      </c>
      <c r="K42" s="14">
        <v>0.2</v>
      </c>
      <c r="L42" s="5">
        <f t="shared" si="0"/>
        <v>1104</v>
      </c>
      <c r="M42" s="1" t="s">
        <v>0</v>
      </c>
      <c r="N42" s="5">
        <f t="shared" si="2"/>
        <v>2208</v>
      </c>
      <c r="O42" s="5">
        <f t="shared" si="3"/>
        <v>1104</v>
      </c>
    </row>
    <row r="43" spans="1:15" s="2" customFormat="1" collapsed="1" x14ac:dyDescent="0.25">
      <c r="A43" s="3" t="s">
        <v>85</v>
      </c>
      <c r="B43" s="3" t="s">
        <v>1</v>
      </c>
      <c r="C43" s="10" t="s">
        <v>77</v>
      </c>
      <c r="E43" s="3">
        <f>SUM(E44)</f>
        <v>0</v>
      </c>
      <c r="F43" s="3">
        <f>SUM(F44)</f>
        <v>5</v>
      </c>
      <c r="G43" s="3">
        <f>SUM(G44)</f>
        <v>0</v>
      </c>
      <c r="H43" s="3">
        <f>SUM(H44)</f>
        <v>5</v>
      </c>
      <c r="I43" s="4">
        <f>SUMPRODUCT(I44,$F$44)/$F$44</f>
        <v>1984</v>
      </c>
      <c r="J43" s="4">
        <f>SUMPRODUCT(J44,$F$44)/$F$44</f>
        <v>1984</v>
      </c>
      <c r="K43" s="13">
        <f>AVERAGE(K44)</f>
        <v>0.2</v>
      </c>
      <c r="L43" s="4">
        <f t="shared" si="0"/>
        <v>2380.8000000000002</v>
      </c>
      <c r="M43" s="1" t="s">
        <v>0</v>
      </c>
      <c r="N43" s="5"/>
      <c r="O43" s="4">
        <f>O44</f>
        <v>23808.000000000011</v>
      </c>
    </row>
    <row r="44" spans="1:15" hidden="1" outlineLevel="1" x14ac:dyDescent="0.25">
      <c r="A44" s="1" t="s">
        <v>85</v>
      </c>
      <c r="B44" s="1" t="s">
        <v>1</v>
      </c>
      <c r="C44" s="1" t="s">
        <v>27</v>
      </c>
      <c r="D44" t="s">
        <v>120</v>
      </c>
      <c r="E44">
        <v>0</v>
      </c>
      <c r="F44">
        <f t="shared" si="4"/>
        <v>5</v>
      </c>
      <c r="G44" s="1">
        <v>0</v>
      </c>
      <c r="H44" s="1">
        <v>5</v>
      </c>
      <c r="I44" s="5">
        <v>1984</v>
      </c>
      <c r="J44" s="5">
        <v>1984</v>
      </c>
      <c r="K44" s="14">
        <v>0.2</v>
      </c>
      <c r="L44" s="5">
        <f t="shared" si="0"/>
        <v>2380.8000000000002</v>
      </c>
      <c r="M44" s="1" t="s">
        <v>0</v>
      </c>
      <c r="N44" s="5">
        <f t="shared" si="2"/>
        <v>4761.6000000000022</v>
      </c>
      <c r="O44" s="5">
        <f t="shared" ref="O44" si="5">N44*(H44+G44)</f>
        <v>23808.000000000011</v>
      </c>
    </row>
    <row r="45" spans="1:15" s="2" customFormat="1" collapsed="1" x14ac:dyDescent="0.25">
      <c r="K45" s="69" t="s">
        <v>121</v>
      </c>
      <c r="L45" s="69"/>
      <c r="O45" s="4">
        <f>O43+O21+O4</f>
        <v>453488.40000000014</v>
      </c>
    </row>
    <row r="46" spans="1:15" x14ac:dyDescent="0.25">
      <c r="I46" s="5"/>
      <c r="J46" s="5"/>
      <c r="O46" s="1"/>
    </row>
    <row r="47" spans="1:15" x14ac:dyDescent="0.25">
      <c r="I47" s="5"/>
      <c r="J47" s="5"/>
    </row>
    <row r="48" spans="1:15" x14ac:dyDescent="0.25">
      <c r="I48" s="5"/>
      <c r="J48" s="5"/>
    </row>
    <row r="49" spans="9:10" x14ac:dyDescent="0.25">
      <c r="I49" s="5"/>
      <c r="J49" s="5"/>
    </row>
    <row r="50" spans="9:10" x14ac:dyDescent="0.25">
      <c r="I50" s="5"/>
      <c r="J50" s="5"/>
    </row>
    <row r="51" spans="9:10" x14ac:dyDescent="0.25">
      <c r="I51" s="5"/>
      <c r="J51" s="5"/>
    </row>
    <row r="52" spans="9:10" x14ac:dyDescent="0.25">
      <c r="I52" s="5"/>
      <c r="J52" s="5"/>
    </row>
    <row r="53" spans="9:10" x14ac:dyDescent="0.25">
      <c r="I53" s="5"/>
      <c r="J53" s="5"/>
    </row>
    <row r="54" spans="9:10" x14ac:dyDescent="0.25">
      <c r="I54" s="5"/>
      <c r="J54" s="5"/>
    </row>
    <row r="55" spans="9:10" x14ac:dyDescent="0.25">
      <c r="I55" s="5"/>
      <c r="J55" s="5"/>
    </row>
    <row r="56" spans="9:10" x14ac:dyDescent="0.25">
      <c r="I56" s="5"/>
      <c r="J56" s="5"/>
    </row>
    <row r="57" spans="9:10" x14ac:dyDescent="0.25">
      <c r="I57" s="5"/>
      <c r="J57" s="5"/>
    </row>
    <row r="58" spans="9:10" x14ac:dyDescent="0.25">
      <c r="I58" s="5"/>
      <c r="J58" s="5"/>
    </row>
    <row r="59" spans="9:10" x14ac:dyDescent="0.25">
      <c r="I59" s="5"/>
      <c r="J59" s="5"/>
    </row>
    <row r="60" spans="9:10" x14ac:dyDescent="0.25">
      <c r="I60" s="5"/>
      <c r="J60" s="5"/>
    </row>
    <row r="61" spans="9:10" x14ac:dyDescent="0.25">
      <c r="I61" s="5"/>
      <c r="J61" s="5"/>
    </row>
    <row r="62" spans="9:10" x14ac:dyDescent="0.25">
      <c r="I62" s="5"/>
      <c r="J62" s="5"/>
    </row>
  </sheetData>
  <autoFilter ref="A3:M62" xr:uid="{D7F2010E-8F00-4AF5-AC44-A412500A52B0}"/>
  <mergeCells count="1">
    <mergeCell ref="K45:L45"/>
  </mergeCell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112C4E-AFB3-4142-BF8E-6BA56800C308}">
  <dimension ref="A1:Q71"/>
  <sheetViews>
    <sheetView showGridLines="0" zoomScaleNormal="100" workbookViewId="0">
      <pane xSplit="4" ySplit="3" topLeftCell="G4" activePane="bottomRight" state="frozen"/>
      <selection activeCell="C32" sqref="C32"/>
      <selection pane="topRight" activeCell="C32" sqref="C32"/>
      <selection pane="bottomLeft" activeCell="C32" sqref="C32"/>
      <selection pane="bottomRight" activeCell="I4" sqref="I4"/>
    </sheetView>
  </sheetViews>
  <sheetFormatPr defaultRowHeight="15" outlineLevelRow="1" x14ac:dyDescent="0.25"/>
  <cols>
    <col min="1" max="1" width="10.28515625" style="1" customWidth="1"/>
    <col min="2" max="2" width="12.42578125" style="1" hidden="1" customWidth="1"/>
    <col min="3" max="3" width="19.140625" style="1" bestFit="1" customWidth="1"/>
    <col min="4" max="4" width="29.28515625" hidden="1" customWidth="1"/>
    <col min="5" max="5" width="24.5703125" style="1" hidden="1" customWidth="1"/>
    <col min="6" max="6" width="23.7109375" style="1" hidden="1" customWidth="1"/>
    <col min="7" max="7" width="16.42578125" style="1" hidden="1" customWidth="1"/>
    <col min="8" max="8" width="11.5703125" style="1" hidden="1" customWidth="1"/>
    <col min="9" max="9" width="10.140625" customWidth="1"/>
    <col min="11" max="11" width="9.140625" customWidth="1"/>
    <col min="12" max="12" width="10.5703125" customWidth="1"/>
    <col min="13" max="13" width="0.85546875" style="1" hidden="1" customWidth="1"/>
    <col min="14" max="14" width="11.28515625" hidden="1" customWidth="1"/>
    <col min="15" max="15" width="14.140625" customWidth="1"/>
    <col min="16" max="17" width="11" customWidth="1"/>
  </cols>
  <sheetData>
    <row r="1" spans="1:17" hidden="1" x14ac:dyDescent="0.25">
      <c r="O1" s="11" t="s">
        <v>81</v>
      </c>
      <c r="P1" s="11" t="s">
        <v>82</v>
      </c>
      <c r="Q1" s="12" t="s">
        <v>83</v>
      </c>
    </row>
    <row r="2" spans="1:17" hidden="1" x14ac:dyDescent="0.25">
      <c r="O2" s="30">
        <f>N71*1.338</f>
        <v>844686.48754548503</v>
      </c>
      <c r="P2" s="30">
        <v>5184505</v>
      </c>
      <c r="Q2" s="30">
        <f>P2+O2</f>
        <v>6029191.4875454847</v>
      </c>
    </row>
    <row r="3" spans="1:17" ht="74.25" customHeight="1" x14ac:dyDescent="0.25">
      <c r="A3" s="6" t="s">
        <v>67</v>
      </c>
      <c r="B3" s="8" t="s">
        <v>66</v>
      </c>
      <c r="C3" s="8" t="s">
        <v>65</v>
      </c>
      <c r="D3" s="6" t="s">
        <v>64</v>
      </c>
      <c r="E3" s="6" t="s">
        <v>122</v>
      </c>
      <c r="F3" s="6" t="s">
        <v>159</v>
      </c>
      <c r="G3" s="6" t="s">
        <v>63</v>
      </c>
      <c r="H3" s="6" t="s">
        <v>62</v>
      </c>
      <c r="I3" s="6" t="s">
        <v>61</v>
      </c>
      <c r="J3" s="6" t="s">
        <v>60</v>
      </c>
      <c r="K3" s="6" t="s">
        <v>59</v>
      </c>
      <c r="L3" s="6" t="s">
        <v>58</v>
      </c>
      <c r="M3" s="6" t="s">
        <v>57</v>
      </c>
      <c r="N3" s="6" t="s">
        <v>84</v>
      </c>
    </row>
    <row r="4" spans="1:17" x14ac:dyDescent="0.25">
      <c r="A4" s="3" t="s">
        <v>2</v>
      </c>
      <c r="B4" s="3" t="s">
        <v>1</v>
      </c>
      <c r="C4" s="10" t="s">
        <v>75</v>
      </c>
      <c r="D4" s="2"/>
      <c r="E4" s="24">
        <f>SUM(E5:E24)</f>
        <v>82.45</v>
      </c>
      <c r="F4" s="3">
        <f>SUM(F5:F24)</f>
        <v>85</v>
      </c>
      <c r="G4" s="3">
        <f>SUM(G5:G24)</f>
        <v>10</v>
      </c>
      <c r="H4" s="3">
        <f>SUM(H5:H24)</f>
        <v>75</v>
      </c>
      <c r="I4" s="4">
        <f>SUMPRODUCT(I5:I24,$F$5:$F$24)/$F$4</f>
        <v>1189.6823529411765</v>
      </c>
      <c r="J4" s="4">
        <f>SUMPRODUCT(J5:J24,$E$5:$E$24)/$E$4</f>
        <v>1259.0953519066813</v>
      </c>
      <c r="K4" s="27">
        <f>AVERAGE(K5:K24)</f>
        <v>0.16599999999999998</v>
      </c>
      <c r="L4" s="4">
        <f>K4*J4+J4</f>
        <v>1468.1051803231903</v>
      </c>
      <c r="M4" s="6"/>
      <c r="N4" s="4">
        <f>SUM(N5:N24)</f>
        <v>206794.32423529413</v>
      </c>
      <c r="O4" s="5"/>
      <c r="P4" s="5"/>
    </row>
    <row r="5" spans="1:17" hidden="1" outlineLevel="1" x14ac:dyDescent="0.25">
      <c r="A5" s="1" t="s">
        <v>2</v>
      </c>
      <c r="B5" s="1">
        <v>241</v>
      </c>
      <c r="C5" s="1" t="s">
        <v>46</v>
      </c>
      <c r="D5" t="s">
        <v>42</v>
      </c>
      <c r="E5" s="1">
        <v>27.15</v>
      </c>
      <c r="F5" s="1">
        <f>G5+H5</f>
        <v>29</v>
      </c>
      <c r="G5" s="1">
        <v>3</v>
      </c>
      <c r="H5" s="1">
        <v>26</v>
      </c>
      <c r="I5" s="5">
        <v>1151.8793103448277</v>
      </c>
      <c r="J5" s="5">
        <v>1230.3683241252302</v>
      </c>
      <c r="K5" s="28">
        <v>0.16600000000000001</v>
      </c>
      <c r="L5" s="5">
        <f>K5*J5+J5</f>
        <v>1434.6094659300184</v>
      </c>
      <c r="M5" s="1" t="s">
        <v>0</v>
      </c>
      <c r="N5" s="5">
        <f>(L5-J5)*(E5)*12</f>
        <v>66541.763999999996</v>
      </c>
      <c r="P5" s="5"/>
    </row>
    <row r="6" spans="1:17" hidden="1" outlineLevel="1" x14ac:dyDescent="0.25">
      <c r="A6" s="1" t="s">
        <v>2</v>
      </c>
      <c r="B6" s="1">
        <v>241</v>
      </c>
      <c r="C6" s="1" t="s">
        <v>46</v>
      </c>
      <c r="D6" t="s">
        <v>30</v>
      </c>
      <c r="E6" s="1">
        <v>13.05</v>
      </c>
      <c r="F6" s="1">
        <f t="shared" ref="E6:F69" si="0">G6+H6</f>
        <v>12</v>
      </c>
      <c r="G6" s="1">
        <v>3</v>
      </c>
      <c r="H6" s="1">
        <v>9</v>
      </c>
      <c r="I6" s="5">
        <v>1238.25</v>
      </c>
      <c r="J6" s="5">
        <v>1344.705882352941</v>
      </c>
      <c r="K6" s="28">
        <v>0.16600000000000001</v>
      </c>
      <c r="L6" s="5">
        <f t="shared" ref="L6:L24" si="1">K6*J6+J6</f>
        <v>1567.9270588235293</v>
      </c>
      <c r="M6" s="1" t="s">
        <v>0</v>
      </c>
      <c r="N6" s="5">
        <f t="shared" ref="N6:N24" si="2">(L6-J6)*(E6)*12</f>
        <v>34956.436235294124</v>
      </c>
    </row>
    <row r="7" spans="1:17" hidden="1" outlineLevel="1" x14ac:dyDescent="0.25">
      <c r="A7" s="1" t="s">
        <v>2</v>
      </c>
      <c r="B7" s="1">
        <v>224</v>
      </c>
      <c r="C7" s="1" t="s">
        <v>46</v>
      </c>
      <c r="D7" t="s">
        <v>56</v>
      </c>
      <c r="E7" s="1">
        <v>8.5</v>
      </c>
      <c r="F7" s="1">
        <f t="shared" si="0"/>
        <v>10</v>
      </c>
      <c r="G7" s="1">
        <v>3</v>
      </c>
      <c r="H7" s="1">
        <v>7</v>
      </c>
      <c r="I7" s="5">
        <v>943</v>
      </c>
      <c r="J7" s="5">
        <v>1109.4117647058824</v>
      </c>
      <c r="K7" s="28">
        <v>0.16600000000000001</v>
      </c>
      <c r="L7" s="5">
        <f t="shared" si="1"/>
        <v>1293.574117647059</v>
      </c>
      <c r="M7" s="1" t="s">
        <v>0</v>
      </c>
      <c r="N7" s="5">
        <f t="shared" si="2"/>
        <v>18784.560000000005</v>
      </c>
    </row>
    <row r="8" spans="1:17" hidden="1" outlineLevel="1" x14ac:dyDescent="0.25">
      <c r="A8" s="1" t="s">
        <v>2</v>
      </c>
      <c r="B8" s="1" t="s">
        <v>68</v>
      </c>
      <c r="C8" s="1" t="s">
        <v>46</v>
      </c>
      <c r="D8" t="s">
        <v>55</v>
      </c>
      <c r="E8" s="1">
        <v>7</v>
      </c>
      <c r="F8" s="1">
        <f t="shared" si="0"/>
        <v>7</v>
      </c>
      <c r="G8" s="1">
        <v>0</v>
      </c>
      <c r="H8" s="1">
        <v>7</v>
      </c>
      <c r="I8" s="5">
        <v>1142.7142857142858</v>
      </c>
      <c r="J8" s="5">
        <v>1142.7142857142858</v>
      </c>
      <c r="K8" s="28">
        <v>0.16600000000000001</v>
      </c>
      <c r="L8" s="5">
        <f t="shared" si="1"/>
        <v>1332.4048571428573</v>
      </c>
      <c r="M8" s="1" t="s">
        <v>0</v>
      </c>
      <c r="N8" s="5">
        <f t="shared" si="2"/>
        <v>15934.008000000005</v>
      </c>
    </row>
    <row r="9" spans="1:17" hidden="1" outlineLevel="1" x14ac:dyDescent="0.25">
      <c r="A9" s="1" t="s">
        <v>2</v>
      </c>
      <c r="B9" s="1">
        <v>241</v>
      </c>
      <c r="C9" s="1" t="s">
        <v>46</v>
      </c>
      <c r="D9" t="s">
        <v>26</v>
      </c>
      <c r="E9" s="1">
        <v>4.75</v>
      </c>
      <c r="F9" s="1">
        <f t="shared" si="0"/>
        <v>5</v>
      </c>
      <c r="G9" s="1">
        <v>1</v>
      </c>
      <c r="H9" s="1">
        <v>4</v>
      </c>
      <c r="I9" s="5">
        <v>1276.5</v>
      </c>
      <c r="J9" s="5">
        <v>1343.6842105263158</v>
      </c>
      <c r="K9" s="28">
        <v>0.16600000000000001</v>
      </c>
      <c r="L9" s="5">
        <f t="shared" si="1"/>
        <v>1566.7357894736842</v>
      </c>
      <c r="M9" s="1" t="s">
        <v>0</v>
      </c>
      <c r="N9" s="5">
        <f t="shared" si="2"/>
        <v>12713.939999999999</v>
      </c>
    </row>
    <row r="10" spans="1:17" hidden="1" outlineLevel="1" x14ac:dyDescent="0.25">
      <c r="A10" s="1" t="s">
        <v>2</v>
      </c>
      <c r="B10" s="1">
        <v>261</v>
      </c>
      <c r="C10" s="1" t="s">
        <v>46</v>
      </c>
      <c r="D10" t="s">
        <v>54</v>
      </c>
      <c r="E10" s="1">
        <v>4</v>
      </c>
      <c r="F10" s="1">
        <f t="shared" si="0"/>
        <v>4</v>
      </c>
      <c r="G10" s="1">
        <v>0</v>
      </c>
      <c r="H10" s="1">
        <v>4</v>
      </c>
      <c r="I10" s="5">
        <v>1210</v>
      </c>
      <c r="J10" s="5">
        <v>1210</v>
      </c>
      <c r="K10" s="28">
        <v>0.16600000000000001</v>
      </c>
      <c r="L10" s="5">
        <f t="shared" si="1"/>
        <v>1410.8600000000001</v>
      </c>
      <c r="M10" s="1" t="s">
        <v>0</v>
      </c>
      <c r="N10" s="5">
        <f t="shared" si="2"/>
        <v>9641.2800000000061</v>
      </c>
    </row>
    <row r="11" spans="1:17" hidden="1" outlineLevel="1" x14ac:dyDescent="0.25">
      <c r="A11" s="1" t="s">
        <v>2</v>
      </c>
      <c r="B11" s="1">
        <v>224</v>
      </c>
      <c r="C11" s="1" t="s">
        <v>46</v>
      </c>
      <c r="D11" t="s">
        <v>31</v>
      </c>
      <c r="E11" s="1">
        <v>3</v>
      </c>
      <c r="F11" s="1">
        <f t="shared" si="0"/>
        <v>3</v>
      </c>
      <c r="G11" s="1">
        <v>0</v>
      </c>
      <c r="H11" s="1">
        <v>3</v>
      </c>
      <c r="I11" s="5">
        <v>1416.6666666666667</v>
      </c>
      <c r="J11" s="5">
        <v>1416.6666666666667</v>
      </c>
      <c r="K11" s="28">
        <v>0.16600000000000001</v>
      </c>
      <c r="L11" s="5">
        <f t="shared" si="1"/>
        <v>1651.8333333333335</v>
      </c>
      <c r="M11" s="1" t="s">
        <v>0</v>
      </c>
      <c r="N11" s="5">
        <f t="shared" si="2"/>
        <v>8466.0000000000036</v>
      </c>
    </row>
    <row r="12" spans="1:17" hidden="1" outlineLevel="1" x14ac:dyDescent="0.25">
      <c r="A12" s="1" t="s">
        <v>2</v>
      </c>
      <c r="B12" s="1" t="s">
        <v>70</v>
      </c>
      <c r="C12" s="1" t="s">
        <v>46</v>
      </c>
      <c r="D12" t="s">
        <v>3</v>
      </c>
      <c r="E12" s="1">
        <v>2</v>
      </c>
      <c r="F12" s="1">
        <f t="shared" si="0"/>
        <v>2</v>
      </c>
      <c r="G12" s="1">
        <v>0</v>
      </c>
      <c r="H12" s="1">
        <v>2</v>
      </c>
      <c r="I12" s="5">
        <v>1572.5</v>
      </c>
      <c r="J12" s="5">
        <v>1572.5</v>
      </c>
      <c r="K12" s="28">
        <v>0.16600000000000001</v>
      </c>
      <c r="L12" s="5">
        <f t="shared" si="1"/>
        <v>1833.5350000000001</v>
      </c>
      <c r="M12" s="1" t="s">
        <v>0</v>
      </c>
      <c r="N12" s="5">
        <f t="shared" si="2"/>
        <v>6264.840000000002</v>
      </c>
    </row>
    <row r="13" spans="1:17" hidden="1" outlineLevel="1" x14ac:dyDescent="0.25">
      <c r="A13" s="1" t="s">
        <v>2</v>
      </c>
      <c r="B13" s="1" t="s">
        <v>68</v>
      </c>
      <c r="C13" s="1" t="s">
        <v>46</v>
      </c>
      <c r="D13" t="s">
        <v>53</v>
      </c>
      <c r="E13" s="1">
        <v>2</v>
      </c>
      <c r="F13" s="1">
        <f t="shared" si="0"/>
        <v>2</v>
      </c>
      <c r="G13" s="1">
        <v>0</v>
      </c>
      <c r="H13" s="1">
        <v>2</v>
      </c>
      <c r="I13" s="5">
        <v>1342.5</v>
      </c>
      <c r="J13" s="5">
        <v>1342.5</v>
      </c>
      <c r="K13" s="28">
        <v>0.16600000000000001</v>
      </c>
      <c r="L13" s="5">
        <f t="shared" si="1"/>
        <v>1565.355</v>
      </c>
      <c r="M13" s="1" t="s">
        <v>0</v>
      </c>
      <c r="N13" s="5">
        <f t="shared" si="2"/>
        <v>5348.52</v>
      </c>
    </row>
    <row r="14" spans="1:17" hidden="1" outlineLevel="1" x14ac:dyDescent="0.25">
      <c r="A14" s="1" t="s">
        <v>2</v>
      </c>
      <c r="B14" s="1">
        <v>262</v>
      </c>
      <c r="C14" s="1" t="s">
        <v>46</v>
      </c>
      <c r="D14" t="s">
        <v>52</v>
      </c>
      <c r="E14" s="1">
        <v>1</v>
      </c>
      <c r="F14" s="1">
        <f t="shared" si="0"/>
        <v>1</v>
      </c>
      <c r="G14" s="1">
        <v>0</v>
      </c>
      <c r="H14" s="1">
        <v>1</v>
      </c>
      <c r="I14" s="5">
        <v>1600</v>
      </c>
      <c r="J14" s="5">
        <v>1600</v>
      </c>
      <c r="K14" s="28">
        <v>0.16600000000000001</v>
      </c>
      <c r="L14" s="5">
        <f t="shared" si="1"/>
        <v>1865.6</v>
      </c>
      <c r="M14" s="1" t="s">
        <v>0</v>
      </c>
      <c r="N14" s="5">
        <f t="shared" si="2"/>
        <v>3187.1999999999989</v>
      </c>
    </row>
    <row r="15" spans="1:17" hidden="1" outlineLevel="1" x14ac:dyDescent="0.25">
      <c r="A15" s="1" t="s">
        <v>2</v>
      </c>
      <c r="B15" s="1">
        <v>262</v>
      </c>
      <c r="C15" s="1" t="s">
        <v>46</v>
      </c>
      <c r="D15" t="s">
        <v>51</v>
      </c>
      <c r="E15" s="1">
        <v>1</v>
      </c>
      <c r="F15" s="1">
        <f t="shared" si="0"/>
        <v>1</v>
      </c>
      <c r="G15" s="1">
        <v>0</v>
      </c>
      <c r="H15" s="1">
        <v>1</v>
      </c>
      <c r="I15" s="5">
        <v>1500</v>
      </c>
      <c r="J15" s="5">
        <v>1500</v>
      </c>
      <c r="K15" s="28">
        <v>0.16600000000000001</v>
      </c>
      <c r="L15" s="5">
        <f t="shared" si="1"/>
        <v>1749</v>
      </c>
      <c r="M15" s="1" t="s">
        <v>0</v>
      </c>
      <c r="N15" s="5">
        <f t="shared" si="2"/>
        <v>2988</v>
      </c>
    </row>
    <row r="16" spans="1:17" hidden="1" outlineLevel="1" x14ac:dyDescent="0.25">
      <c r="A16" s="1" t="s">
        <v>2</v>
      </c>
      <c r="B16" s="1">
        <v>224</v>
      </c>
      <c r="C16" s="1" t="s">
        <v>46</v>
      </c>
      <c r="D16" t="s">
        <v>11</v>
      </c>
      <c r="E16" s="1">
        <v>1</v>
      </c>
      <c r="F16" s="1">
        <f t="shared" si="0"/>
        <v>1</v>
      </c>
      <c r="G16" s="1">
        <v>0</v>
      </c>
      <c r="H16" s="1">
        <v>1</v>
      </c>
      <c r="I16" s="5">
        <v>1400</v>
      </c>
      <c r="J16" s="5">
        <v>1400</v>
      </c>
      <c r="K16" s="28">
        <v>0.16600000000000001</v>
      </c>
      <c r="L16" s="5">
        <f t="shared" si="1"/>
        <v>1632.4</v>
      </c>
      <c r="M16" s="1" t="s">
        <v>0</v>
      </c>
      <c r="N16" s="5">
        <f t="shared" si="2"/>
        <v>2788.8000000000011</v>
      </c>
    </row>
    <row r="17" spans="1:15" hidden="1" outlineLevel="1" x14ac:dyDescent="0.25">
      <c r="A17" s="1" t="s">
        <v>2</v>
      </c>
      <c r="B17" s="1">
        <v>262</v>
      </c>
      <c r="C17" s="1" t="s">
        <v>46</v>
      </c>
      <c r="D17" t="s">
        <v>50</v>
      </c>
      <c r="E17" s="1">
        <v>1</v>
      </c>
      <c r="F17" s="1">
        <f t="shared" si="0"/>
        <v>1</v>
      </c>
      <c r="G17" s="1">
        <v>0</v>
      </c>
      <c r="H17" s="1">
        <v>1</v>
      </c>
      <c r="I17" s="5">
        <v>1375</v>
      </c>
      <c r="J17" s="5">
        <v>1375</v>
      </c>
      <c r="K17" s="28">
        <v>0.16600000000000001</v>
      </c>
      <c r="L17" s="5">
        <f t="shared" si="1"/>
        <v>1603.25</v>
      </c>
      <c r="M17" s="1" t="s">
        <v>0</v>
      </c>
      <c r="N17" s="5">
        <f t="shared" si="2"/>
        <v>2739</v>
      </c>
    </row>
    <row r="18" spans="1:15" hidden="1" outlineLevel="1" x14ac:dyDescent="0.25">
      <c r="A18" s="1" t="s">
        <v>2</v>
      </c>
      <c r="B18" s="1">
        <v>262</v>
      </c>
      <c r="C18" s="1" t="s">
        <v>46</v>
      </c>
      <c r="D18" t="s">
        <v>49</v>
      </c>
      <c r="E18" s="1">
        <v>1</v>
      </c>
      <c r="F18" s="1">
        <f t="shared" si="0"/>
        <v>1</v>
      </c>
      <c r="G18" s="1">
        <v>0</v>
      </c>
      <c r="H18" s="1">
        <v>1</v>
      </c>
      <c r="I18" s="5">
        <v>1375</v>
      </c>
      <c r="J18" s="5">
        <v>1375</v>
      </c>
      <c r="K18" s="28">
        <v>0.16600000000000001</v>
      </c>
      <c r="L18" s="5">
        <f t="shared" si="1"/>
        <v>1603.25</v>
      </c>
      <c r="M18" s="1" t="s">
        <v>0</v>
      </c>
      <c r="N18" s="5">
        <f t="shared" si="2"/>
        <v>2739</v>
      </c>
    </row>
    <row r="19" spans="1:15" hidden="1" outlineLevel="1" x14ac:dyDescent="0.25">
      <c r="A19" s="1" t="s">
        <v>2</v>
      </c>
      <c r="B19" s="1">
        <v>261</v>
      </c>
      <c r="C19" s="1" t="s">
        <v>46</v>
      </c>
      <c r="D19" t="s">
        <v>48</v>
      </c>
      <c r="E19" s="1">
        <v>1</v>
      </c>
      <c r="F19" s="1">
        <f t="shared" si="0"/>
        <v>1</v>
      </c>
      <c r="G19" s="1">
        <v>0</v>
      </c>
      <c r="H19" s="1">
        <v>1</v>
      </c>
      <c r="I19" s="5">
        <v>1370</v>
      </c>
      <c r="J19" s="5">
        <v>1370</v>
      </c>
      <c r="K19" s="28">
        <v>0.16600000000000001</v>
      </c>
      <c r="L19" s="5">
        <f t="shared" si="1"/>
        <v>1597.42</v>
      </c>
      <c r="M19" s="1" t="s">
        <v>0</v>
      </c>
      <c r="N19" s="5">
        <f t="shared" si="2"/>
        <v>2729.0400000000009</v>
      </c>
    </row>
    <row r="20" spans="1:15" hidden="1" outlineLevel="1" x14ac:dyDescent="0.25">
      <c r="A20" s="1" t="s">
        <v>2</v>
      </c>
      <c r="B20" s="1">
        <v>262</v>
      </c>
      <c r="C20" s="1" t="s">
        <v>46</v>
      </c>
      <c r="D20" t="s">
        <v>47</v>
      </c>
      <c r="E20" s="1">
        <v>1</v>
      </c>
      <c r="F20" s="1">
        <f t="shared" si="0"/>
        <v>1</v>
      </c>
      <c r="G20" s="1">
        <v>0</v>
      </c>
      <c r="H20" s="1">
        <v>1</v>
      </c>
      <c r="I20" s="5">
        <v>1350</v>
      </c>
      <c r="J20" s="5">
        <v>1350</v>
      </c>
      <c r="K20" s="28">
        <v>0.16600000000000001</v>
      </c>
      <c r="L20" s="5">
        <f t="shared" si="1"/>
        <v>1574.1</v>
      </c>
      <c r="M20" s="1" t="s">
        <v>0</v>
      </c>
      <c r="N20" s="5">
        <f t="shared" si="2"/>
        <v>2689.1999999999989</v>
      </c>
    </row>
    <row r="21" spans="1:15" hidden="1" outlineLevel="1" x14ac:dyDescent="0.25">
      <c r="A21" s="1" t="s">
        <v>2</v>
      </c>
      <c r="B21" s="1">
        <v>241</v>
      </c>
      <c r="C21" s="1" t="s">
        <v>46</v>
      </c>
      <c r="D21" t="s">
        <v>43</v>
      </c>
      <c r="E21" s="1">
        <v>1</v>
      </c>
      <c r="F21" s="1">
        <f t="shared" si="0"/>
        <v>1</v>
      </c>
      <c r="G21" s="1">
        <v>0</v>
      </c>
      <c r="H21" s="1">
        <v>1</v>
      </c>
      <c r="I21" s="5">
        <v>1230</v>
      </c>
      <c r="J21" s="5">
        <v>1230</v>
      </c>
      <c r="K21" s="28">
        <v>0.16600000000000001</v>
      </c>
      <c r="L21" s="5">
        <f t="shared" si="1"/>
        <v>1434.18</v>
      </c>
      <c r="M21" s="1" t="s">
        <v>0</v>
      </c>
      <c r="N21" s="5">
        <f t="shared" si="2"/>
        <v>2450.1600000000008</v>
      </c>
    </row>
    <row r="22" spans="1:15" s="2" customFormat="1" hidden="1" outlineLevel="1" x14ac:dyDescent="0.25">
      <c r="A22" s="1" t="s">
        <v>2</v>
      </c>
      <c r="B22" s="1">
        <v>251</v>
      </c>
      <c r="C22" s="1" t="s">
        <v>46</v>
      </c>
      <c r="D22" t="s">
        <v>39</v>
      </c>
      <c r="E22" s="1">
        <v>1</v>
      </c>
      <c r="F22" s="1">
        <f t="shared" si="0"/>
        <v>1</v>
      </c>
      <c r="G22" s="1">
        <v>0</v>
      </c>
      <c r="H22" s="1">
        <v>1</v>
      </c>
      <c r="I22" s="5">
        <v>1000</v>
      </c>
      <c r="J22" s="5">
        <v>1000</v>
      </c>
      <c r="K22" s="28">
        <v>0.16600000000000001</v>
      </c>
      <c r="L22" s="5">
        <f t="shared" si="1"/>
        <v>1166</v>
      </c>
      <c r="M22" s="1" t="s">
        <v>0</v>
      </c>
      <c r="N22" s="5">
        <f t="shared" si="2"/>
        <v>1992</v>
      </c>
      <c r="O22"/>
    </row>
    <row r="23" spans="1:15" hidden="1" outlineLevel="1" x14ac:dyDescent="0.25">
      <c r="A23" s="1" t="s">
        <v>2</v>
      </c>
      <c r="B23" s="1">
        <v>261</v>
      </c>
      <c r="C23" s="1" t="s">
        <v>46</v>
      </c>
      <c r="D23" t="s">
        <v>40</v>
      </c>
      <c r="E23" s="1">
        <v>1</v>
      </c>
      <c r="F23" s="1">
        <f t="shared" si="0"/>
        <v>1</v>
      </c>
      <c r="G23" s="1">
        <v>0</v>
      </c>
      <c r="H23" s="1">
        <v>1</v>
      </c>
      <c r="I23" s="5">
        <v>1000</v>
      </c>
      <c r="J23" s="5">
        <v>1000</v>
      </c>
      <c r="K23" s="28">
        <v>0.16600000000000001</v>
      </c>
      <c r="L23" s="5">
        <f t="shared" si="1"/>
        <v>1166</v>
      </c>
      <c r="M23" s="1" t="s">
        <v>0</v>
      </c>
      <c r="N23" s="5">
        <f t="shared" si="2"/>
        <v>1992</v>
      </c>
    </row>
    <row r="24" spans="1:15" hidden="1" outlineLevel="1" x14ac:dyDescent="0.25">
      <c r="A24" s="1" t="s">
        <v>2</v>
      </c>
      <c r="B24" s="1">
        <v>261</v>
      </c>
      <c r="C24" s="1" t="s">
        <v>46</v>
      </c>
      <c r="D24" t="s">
        <v>45</v>
      </c>
      <c r="E24" s="1">
        <v>1</v>
      </c>
      <c r="F24" s="1">
        <f t="shared" si="0"/>
        <v>1</v>
      </c>
      <c r="G24" s="1">
        <v>0</v>
      </c>
      <c r="H24" s="1">
        <v>1</v>
      </c>
      <c r="I24" s="5">
        <v>928</v>
      </c>
      <c r="J24" s="5">
        <v>928</v>
      </c>
      <c r="K24" s="28">
        <v>0.16600000000000001</v>
      </c>
      <c r="L24" s="5">
        <f t="shared" si="1"/>
        <v>1082.048</v>
      </c>
      <c r="M24" s="1" t="s">
        <v>0</v>
      </c>
      <c r="N24" s="5">
        <f t="shared" si="2"/>
        <v>1848.576</v>
      </c>
    </row>
    <row r="25" spans="1:15" s="2" customFormat="1" collapsed="1" x14ac:dyDescent="0.25">
      <c r="A25" s="3" t="s">
        <v>2</v>
      </c>
      <c r="B25" s="3" t="s">
        <v>1</v>
      </c>
      <c r="C25" s="10" t="s">
        <v>76</v>
      </c>
      <c r="E25" s="24">
        <f>SUM(E26:E40)</f>
        <v>48.599999999999994</v>
      </c>
      <c r="F25" s="3">
        <f>SUM(F26:F40)</f>
        <v>55</v>
      </c>
      <c r="G25" s="3">
        <f>SUM(G26:G40)</f>
        <v>15</v>
      </c>
      <c r="H25" s="3">
        <f>SUM(H26:H40)</f>
        <v>40</v>
      </c>
      <c r="I25" s="4">
        <f>SUMPRODUCT(I26:I40,F26:F40)/F25</f>
        <v>824.8</v>
      </c>
      <c r="J25" s="4">
        <f>SUMPRODUCT(J26:J40,E26:E40)/E25</f>
        <v>951.64266117969839</v>
      </c>
      <c r="K25" s="27">
        <f>AVERAGE(K26:K40)</f>
        <v>0.14999999999999997</v>
      </c>
      <c r="L25" s="4">
        <f>K25*J25+J25</f>
        <v>1094.3890603566531</v>
      </c>
      <c r="M25" s="3" t="s">
        <v>0</v>
      </c>
      <c r="N25" s="4">
        <f>SUM(N26:N40)</f>
        <v>83249.699999999983</v>
      </c>
    </row>
    <row r="26" spans="1:15" hidden="1" outlineLevel="1" x14ac:dyDescent="0.25">
      <c r="A26" s="1" t="s">
        <v>2</v>
      </c>
      <c r="B26" s="1">
        <v>241</v>
      </c>
      <c r="C26" s="1" t="s">
        <v>34</v>
      </c>
      <c r="D26" t="s">
        <v>44</v>
      </c>
      <c r="E26" s="1">
        <v>18.399999999999999</v>
      </c>
      <c r="F26" s="1">
        <f t="shared" si="0"/>
        <v>22</v>
      </c>
      <c r="G26" s="1">
        <v>8</v>
      </c>
      <c r="H26" s="1">
        <v>14</v>
      </c>
      <c r="I26" s="5">
        <v>715.22727272727275</v>
      </c>
      <c r="J26" s="5">
        <v>855.16304347826099</v>
      </c>
      <c r="K26" s="28">
        <v>0.15</v>
      </c>
      <c r="L26" s="5">
        <f t="shared" ref="L26:L40" si="3">K26*J26+J26</f>
        <v>983.43750000000011</v>
      </c>
      <c r="M26" s="1" t="s">
        <v>0</v>
      </c>
      <c r="N26" s="5">
        <f>(L26-J26)*(E26)*12</f>
        <v>28322.999999999993</v>
      </c>
    </row>
    <row r="27" spans="1:15" hidden="1" outlineLevel="1" x14ac:dyDescent="0.25">
      <c r="A27" s="1" t="s">
        <v>2</v>
      </c>
      <c r="B27" s="1" t="s">
        <v>71</v>
      </c>
      <c r="C27" s="1" t="s">
        <v>34</v>
      </c>
      <c r="D27" t="s">
        <v>43</v>
      </c>
      <c r="E27" s="1">
        <v>7</v>
      </c>
      <c r="F27" s="1">
        <f t="shared" si="0"/>
        <v>7</v>
      </c>
      <c r="G27" s="1">
        <v>2</v>
      </c>
      <c r="H27" s="1">
        <v>5</v>
      </c>
      <c r="I27" s="5">
        <v>759.28571428571433</v>
      </c>
      <c r="J27" s="5">
        <v>885.83333333333337</v>
      </c>
      <c r="K27" s="28">
        <v>0.15</v>
      </c>
      <c r="L27" s="5">
        <f t="shared" si="3"/>
        <v>1018.7083333333334</v>
      </c>
      <c r="M27" s="1" t="s">
        <v>0</v>
      </c>
      <c r="N27" s="5">
        <f t="shared" ref="N27:N40" si="4">(L27-J27)*(E27)*12</f>
        <v>11161.5</v>
      </c>
    </row>
    <row r="28" spans="1:15" hidden="1" outlineLevel="1" x14ac:dyDescent="0.25">
      <c r="A28" s="1" t="s">
        <v>2</v>
      </c>
      <c r="B28" s="1">
        <v>241</v>
      </c>
      <c r="C28" s="1" t="s">
        <v>34</v>
      </c>
      <c r="D28" t="s">
        <v>42</v>
      </c>
      <c r="E28" s="1">
        <v>3.7</v>
      </c>
      <c r="F28" s="1">
        <f t="shared" si="0"/>
        <v>5</v>
      </c>
      <c r="G28" s="1">
        <v>2</v>
      </c>
      <c r="H28" s="1">
        <v>3</v>
      </c>
      <c r="I28" s="5">
        <v>915</v>
      </c>
      <c r="J28" s="5">
        <v>1236.4864864864865</v>
      </c>
      <c r="K28" s="28">
        <v>0.15</v>
      </c>
      <c r="L28" s="5">
        <f t="shared" si="3"/>
        <v>1421.9594594594594</v>
      </c>
      <c r="M28" s="1" t="s">
        <v>0</v>
      </c>
      <c r="N28" s="5">
        <f t="shared" si="4"/>
        <v>8234.9999999999964</v>
      </c>
    </row>
    <row r="29" spans="1:15" hidden="1" outlineLevel="1" x14ac:dyDescent="0.25">
      <c r="A29" s="1" t="s">
        <v>2</v>
      </c>
      <c r="B29" s="1" t="s">
        <v>68</v>
      </c>
      <c r="C29" s="1" t="s">
        <v>34</v>
      </c>
      <c r="D29" t="s">
        <v>41</v>
      </c>
      <c r="E29" s="1">
        <v>4</v>
      </c>
      <c r="F29" s="1">
        <f t="shared" si="0"/>
        <v>4</v>
      </c>
      <c r="G29" s="1">
        <v>0</v>
      </c>
      <c r="H29" s="1">
        <v>4</v>
      </c>
      <c r="I29" s="5">
        <v>835</v>
      </c>
      <c r="J29" s="5">
        <v>835</v>
      </c>
      <c r="K29" s="28">
        <v>0.15</v>
      </c>
      <c r="L29" s="5">
        <f t="shared" si="3"/>
        <v>960.25</v>
      </c>
      <c r="M29" s="1" t="s">
        <v>0</v>
      </c>
      <c r="N29" s="5">
        <f t="shared" si="4"/>
        <v>6012</v>
      </c>
    </row>
    <row r="30" spans="1:15" hidden="1" outlineLevel="1" x14ac:dyDescent="0.25">
      <c r="A30" s="1" t="s">
        <v>2</v>
      </c>
      <c r="B30" s="1">
        <v>251</v>
      </c>
      <c r="C30" s="1" t="s">
        <v>34</v>
      </c>
      <c r="D30" t="s">
        <v>30</v>
      </c>
      <c r="E30" s="1">
        <v>2</v>
      </c>
      <c r="F30" s="1">
        <f t="shared" si="0"/>
        <v>2</v>
      </c>
      <c r="G30" s="1">
        <v>0</v>
      </c>
      <c r="H30" s="1">
        <v>2</v>
      </c>
      <c r="I30" s="5">
        <v>1650</v>
      </c>
      <c r="J30" s="5">
        <v>1650</v>
      </c>
      <c r="K30" s="28">
        <v>0.15</v>
      </c>
      <c r="L30" s="5">
        <f t="shared" si="3"/>
        <v>1897.5</v>
      </c>
      <c r="M30" s="1" t="s">
        <v>0</v>
      </c>
      <c r="N30" s="5">
        <f t="shared" si="4"/>
        <v>5940</v>
      </c>
    </row>
    <row r="31" spans="1:15" hidden="1" outlineLevel="1" x14ac:dyDescent="0.25">
      <c r="A31" s="1" t="s">
        <v>2</v>
      </c>
      <c r="B31" s="1" t="s">
        <v>68</v>
      </c>
      <c r="C31" s="1" t="s">
        <v>34</v>
      </c>
      <c r="D31" t="s">
        <v>29</v>
      </c>
      <c r="E31" s="1">
        <v>2</v>
      </c>
      <c r="F31" s="1">
        <f t="shared" si="0"/>
        <v>2</v>
      </c>
      <c r="G31" s="1">
        <v>0</v>
      </c>
      <c r="H31" s="1">
        <v>2</v>
      </c>
      <c r="I31" s="5">
        <v>1175</v>
      </c>
      <c r="J31" s="5">
        <v>1175</v>
      </c>
      <c r="K31" s="28">
        <v>0.15</v>
      </c>
      <c r="L31" s="5">
        <f t="shared" si="3"/>
        <v>1351.25</v>
      </c>
      <c r="M31" s="1" t="s">
        <v>0</v>
      </c>
      <c r="N31" s="5">
        <f t="shared" si="4"/>
        <v>4230</v>
      </c>
    </row>
    <row r="32" spans="1:15" hidden="1" outlineLevel="1" x14ac:dyDescent="0.25">
      <c r="A32" s="1" t="s">
        <v>2</v>
      </c>
      <c r="B32" s="1">
        <v>251</v>
      </c>
      <c r="C32" s="1" t="s">
        <v>34</v>
      </c>
      <c r="D32" t="s">
        <v>40</v>
      </c>
      <c r="E32" s="1">
        <v>2</v>
      </c>
      <c r="F32" s="1">
        <f t="shared" si="0"/>
        <v>2</v>
      </c>
      <c r="G32" s="1">
        <v>0</v>
      </c>
      <c r="H32" s="1">
        <v>2</v>
      </c>
      <c r="I32" s="5">
        <v>1155</v>
      </c>
      <c r="J32" s="5">
        <v>1155</v>
      </c>
      <c r="K32" s="28">
        <v>0.15</v>
      </c>
      <c r="L32" s="5">
        <f t="shared" si="3"/>
        <v>1328.25</v>
      </c>
      <c r="M32" s="1" t="s">
        <v>0</v>
      </c>
      <c r="N32" s="5">
        <f t="shared" si="4"/>
        <v>4158</v>
      </c>
    </row>
    <row r="33" spans="1:16" hidden="1" outlineLevel="1" x14ac:dyDescent="0.25">
      <c r="A33" s="1" t="s">
        <v>2</v>
      </c>
      <c r="B33" s="1">
        <v>251</v>
      </c>
      <c r="C33" s="1" t="s">
        <v>34</v>
      </c>
      <c r="D33" t="s">
        <v>39</v>
      </c>
      <c r="E33" s="1">
        <v>2</v>
      </c>
      <c r="F33" s="1">
        <f t="shared" si="0"/>
        <v>2</v>
      </c>
      <c r="G33" s="1">
        <v>0</v>
      </c>
      <c r="H33" s="1">
        <v>2</v>
      </c>
      <c r="I33" s="5">
        <v>942.5</v>
      </c>
      <c r="J33" s="5">
        <v>942.5</v>
      </c>
      <c r="K33" s="28">
        <v>0.15</v>
      </c>
      <c r="L33" s="5">
        <f t="shared" si="3"/>
        <v>1083.875</v>
      </c>
      <c r="M33" s="1" t="s">
        <v>0</v>
      </c>
      <c r="N33" s="5">
        <f t="shared" si="4"/>
        <v>3393</v>
      </c>
    </row>
    <row r="34" spans="1:16" hidden="1" outlineLevel="1" x14ac:dyDescent="0.25">
      <c r="A34" s="1" t="s">
        <v>2</v>
      </c>
      <c r="B34" s="1">
        <v>262</v>
      </c>
      <c r="C34" s="1" t="s">
        <v>34</v>
      </c>
      <c r="D34" t="s">
        <v>38</v>
      </c>
      <c r="E34" s="1">
        <v>2</v>
      </c>
      <c r="F34" s="1">
        <f t="shared" si="0"/>
        <v>2</v>
      </c>
      <c r="G34" s="1">
        <v>0</v>
      </c>
      <c r="H34" s="1">
        <v>2</v>
      </c>
      <c r="I34" s="5">
        <v>729.5</v>
      </c>
      <c r="J34" s="5">
        <v>729.5</v>
      </c>
      <c r="K34" s="28">
        <v>0.15</v>
      </c>
      <c r="L34" s="5">
        <f t="shared" si="3"/>
        <v>838.92499999999995</v>
      </c>
      <c r="M34" s="1" t="s">
        <v>0</v>
      </c>
      <c r="N34" s="5">
        <f t="shared" si="4"/>
        <v>2626.1999999999989</v>
      </c>
    </row>
    <row r="35" spans="1:16" hidden="1" outlineLevel="1" x14ac:dyDescent="0.25">
      <c r="A35" s="1" t="s">
        <v>2</v>
      </c>
      <c r="B35" s="1">
        <v>211</v>
      </c>
      <c r="C35" s="1" t="s">
        <v>34</v>
      </c>
      <c r="D35" t="s">
        <v>17</v>
      </c>
      <c r="E35" s="1">
        <v>1.5</v>
      </c>
      <c r="F35" s="1">
        <f t="shared" si="0"/>
        <v>2</v>
      </c>
      <c r="G35" s="1">
        <v>1</v>
      </c>
      <c r="H35" s="1">
        <v>1</v>
      </c>
      <c r="I35" s="5">
        <v>642.5</v>
      </c>
      <c r="J35" s="5">
        <v>856.66666666666663</v>
      </c>
      <c r="K35" s="28">
        <v>0.15</v>
      </c>
      <c r="L35" s="5">
        <f t="shared" si="3"/>
        <v>985.16666666666663</v>
      </c>
      <c r="M35" s="1" t="s">
        <v>0</v>
      </c>
      <c r="N35" s="5">
        <f t="shared" si="4"/>
        <v>2313</v>
      </c>
    </row>
    <row r="36" spans="1:16" hidden="1" outlineLevel="1" x14ac:dyDescent="0.25">
      <c r="A36" s="1" t="s">
        <v>2</v>
      </c>
      <c r="B36" s="1">
        <v>251</v>
      </c>
      <c r="C36" s="1" t="s">
        <v>34</v>
      </c>
      <c r="D36" t="s">
        <v>11</v>
      </c>
      <c r="E36" s="1">
        <v>1</v>
      </c>
      <c r="F36" s="1">
        <f t="shared" si="0"/>
        <v>1</v>
      </c>
      <c r="G36" s="1">
        <v>0</v>
      </c>
      <c r="H36" s="1">
        <v>1</v>
      </c>
      <c r="I36" s="5">
        <v>1150</v>
      </c>
      <c r="J36" s="5">
        <v>1150</v>
      </c>
      <c r="K36" s="28">
        <v>0.15</v>
      </c>
      <c r="L36" s="5">
        <f t="shared" si="3"/>
        <v>1322.5</v>
      </c>
      <c r="M36" s="1" t="s">
        <v>0</v>
      </c>
      <c r="N36" s="5">
        <f t="shared" si="4"/>
        <v>2070</v>
      </c>
    </row>
    <row r="37" spans="1:16" hidden="1" outlineLevel="1" x14ac:dyDescent="0.25">
      <c r="A37" s="1" t="s">
        <v>2</v>
      </c>
      <c r="B37" s="1">
        <v>261</v>
      </c>
      <c r="C37" s="1" t="s">
        <v>34</v>
      </c>
      <c r="D37" t="s">
        <v>37</v>
      </c>
      <c r="E37" s="1">
        <v>1</v>
      </c>
      <c r="F37" s="1">
        <f t="shared" si="0"/>
        <v>1</v>
      </c>
      <c r="G37" s="1">
        <v>0</v>
      </c>
      <c r="H37" s="1">
        <v>1</v>
      </c>
      <c r="I37" s="5">
        <v>950</v>
      </c>
      <c r="J37" s="5">
        <v>950</v>
      </c>
      <c r="K37" s="28">
        <v>0.15</v>
      </c>
      <c r="L37" s="5">
        <f t="shared" si="3"/>
        <v>1092.5</v>
      </c>
      <c r="M37" s="1" t="s">
        <v>0</v>
      </c>
      <c r="N37" s="5">
        <f t="shared" si="4"/>
        <v>1710</v>
      </c>
    </row>
    <row r="38" spans="1:16" hidden="1" outlineLevel="1" x14ac:dyDescent="0.25">
      <c r="A38" s="1" t="s">
        <v>2</v>
      </c>
      <c r="B38" s="1">
        <v>212</v>
      </c>
      <c r="C38" s="1" t="s">
        <v>34</v>
      </c>
      <c r="D38" t="s">
        <v>36</v>
      </c>
      <c r="E38" s="1">
        <v>1</v>
      </c>
      <c r="F38" s="1">
        <f t="shared" si="0"/>
        <v>1</v>
      </c>
      <c r="G38" s="1">
        <v>0</v>
      </c>
      <c r="H38" s="1">
        <v>1</v>
      </c>
      <c r="I38" s="5">
        <v>660</v>
      </c>
      <c r="J38" s="5">
        <v>660</v>
      </c>
      <c r="K38" s="28">
        <v>0.15</v>
      </c>
      <c r="L38" s="5">
        <f t="shared" si="3"/>
        <v>759</v>
      </c>
      <c r="M38" s="1" t="s">
        <v>0</v>
      </c>
      <c r="N38" s="5">
        <f t="shared" si="4"/>
        <v>1188</v>
      </c>
    </row>
    <row r="39" spans="1:16" hidden="1" outlineLevel="1" x14ac:dyDescent="0.25">
      <c r="A39" s="1" t="s">
        <v>2</v>
      </c>
      <c r="B39" s="1">
        <v>224</v>
      </c>
      <c r="C39" s="1" t="s">
        <v>34</v>
      </c>
      <c r="D39" t="s">
        <v>35</v>
      </c>
      <c r="E39" s="1">
        <v>0.5</v>
      </c>
      <c r="F39" s="1">
        <f t="shared" si="0"/>
        <v>1</v>
      </c>
      <c r="G39" s="1">
        <v>1</v>
      </c>
      <c r="H39" s="1">
        <v>0</v>
      </c>
      <c r="I39" s="5">
        <v>550</v>
      </c>
      <c r="J39" s="5">
        <v>1100</v>
      </c>
      <c r="K39" s="28">
        <v>0.15</v>
      </c>
      <c r="L39" s="5">
        <f t="shared" si="3"/>
        <v>1265</v>
      </c>
      <c r="M39" s="1" t="s">
        <v>0</v>
      </c>
      <c r="N39" s="5">
        <f t="shared" si="4"/>
        <v>990</v>
      </c>
    </row>
    <row r="40" spans="1:16" hidden="1" outlineLevel="1" x14ac:dyDescent="0.25">
      <c r="A40" s="1" t="s">
        <v>2</v>
      </c>
      <c r="B40" s="1">
        <v>262</v>
      </c>
      <c r="C40" s="1" t="s">
        <v>34</v>
      </c>
      <c r="D40" t="s">
        <v>33</v>
      </c>
      <c r="E40" s="1">
        <v>0.5</v>
      </c>
      <c r="F40" s="1">
        <f t="shared" si="0"/>
        <v>1</v>
      </c>
      <c r="G40" s="1">
        <v>1</v>
      </c>
      <c r="H40" s="1">
        <v>0</v>
      </c>
      <c r="I40" s="5">
        <v>500</v>
      </c>
      <c r="J40" s="5">
        <v>1000</v>
      </c>
      <c r="K40" s="28">
        <v>0.15</v>
      </c>
      <c r="L40" s="5">
        <f t="shared" si="3"/>
        <v>1150</v>
      </c>
      <c r="M40" s="1" t="s">
        <v>0</v>
      </c>
      <c r="N40" s="5">
        <f t="shared" si="4"/>
        <v>900</v>
      </c>
    </row>
    <row r="41" spans="1:16" s="2" customFormat="1" collapsed="1" x14ac:dyDescent="0.25">
      <c r="A41" s="3" t="s">
        <v>2</v>
      </c>
      <c r="B41" s="3" t="s">
        <v>1</v>
      </c>
      <c r="C41" s="10" t="s">
        <v>77</v>
      </c>
      <c r="E41" s="25">
        <f>SUM(E42:E53)</f>
        <v>28</v>
      </c>
      <c r="F41" s="3">
        <f>SUM(F42:F53)</f>
        <v>28</v>
      </c>
      <c r="G41" s="3">
        <f>SUM(G42:G53)</f>
        <v>0</v>
      </c>
      <c r="H41" s="3">
        <f>SUM(H42:H53)</f>
        <v>28</v>
      </c>
      <c r="I41" s="4">
        <f>SUMPRODUCT(I42:I53,F42:F53)/F41</f>
        <v>1677.1428571428571</v>
      </c>
      <c r="J41" s="4">
        <f>SUMPRODUCT(J42:J53,E42:E53)/E41</f>
        <v>1677.1428571428571</v>
      </c>
      <c r="K41" s="27">
        <f>AVERAGE(K42:K53)</f>
        <v>0.14999999999999997</v>
      </c>
      <c r="L41" s="4">
        <f>J41*K41+J41</f>
        <v>1928.7142857142856</v>
      </c>
      <c r="M41" s="3" t="s">
        <v>0</v>
      </c>
      <c r="N41" s="4">
        <f>SUM(N42:N53)</f>
        <v>84528</v>
      </c>
      <c r="O41" s="4"/>
      <c r="P41" s="4"/>
    </row>
    <row r="42" spans="1:16" hidden="1" outlineLevel="1" x14ac:dyDescent="0.25">
      <c r="A42" s="1" t="s">
        <v>2</v>
      </c>
      <c r="B42" s="1" t="s">
        <v>1</v>
      </c>
      <c r="C42" s="1" t="s">
        <v>27</v>
      </c>
      <c r="D42" t="s">
        <v>32</v>
      </c>
      <c r="E42" s="1">
        <f t="shared" si="0"/>
        <v>7</v>
      </c>
      <c r="F42" s="1">
        <f t="shared" si="0"/>
        <v>7</v>
      </c>
      <c r="G42" s="1">
        <v>0</v>
      </c>
      <c r="H42" s="1">
        <v>7</v>
      </c>
      <c r="I42" s="5">
        <v>2093.5714285714284</v>
      </c>
      <c r="J42" s="5">
        <v>2093.5714285714284</v>
      </c>
      <c r="K42" s="28">
        <v>0.15</v>
      </c>
      <c r="L42" s="5">
        <f t="shared" ref="L42:L70" si="5">K42*J42+J42</f>
        <v>2407.6071428571427</v>
      </c>
      <c r="M42" s="1" t="s">
        <v>0</v>
      </c>
      <c r="N42" s="5">
        <f>(L42-J42)*(E42)*12</f>
        <v>26378.999999999993</v>
      </c>
    </row>
    <row r="43" spans="1:16" hidden="1" outlineLevel="1" x14ac:dyDescent="0.25">
      <c r="A43" s="1" t="s">
        <v>2</v>
      </c>
      <c r="B43" s="1" t="s">
        <v>72</v>
      </c>
      <c r="C43" s="1" t="s">
        <v>27</v>
      </c>
      <c r="D43" t="s">
        <v>15</v>
      </c>
      <c r="E43" s="1">
        <f t="shared" si="0"/>
        <v>3</v>
      </c>
      <c r="F43" s="1">
        <f t="shared" si="0"/>
        <v>3</v>
      </c>
      <c r="G43" s="1">
        <v>0</v>
      </c>
      <c r="H43" s="1">
        <v>3</v>
      </c>
      <c r="I43" s="5">
        <v>1503.3333333333333</v>
      </c>
      <c r="J43" s="5">
        <v>1503.3333333333333</v>
      </c>
      <c r="K43" s="28">
        <v>0.15</v>
      </c>
      <c r="L43" s="5">
        <f t="shared" si="5"/>
        <v>1728.8333333333333</v>
      </c>
      <c r="M43" s="1" t="s">
        <v>0</v>
      </c>
      <c r="N43" s="5">
        <f t="shared" ref="N43:N53" si="6">(L43-J43)*(E43)*12</f>
        <v>8118</v>
      </c>
      <c r="O43" s="5"/>
    </row>
    <row r="44" spans="1:16" hidden="1" outlineLevel="1" x14ac:dyDescent="0.25">
      <c r="A44" s="1" t="s">
        <v>2</v>
      </c>
      <c r="B44" s="1" t="s">
        <v>69</v>
      </c>
      <c r="C44" s="1" t="s">
        <v>27</v>
      </c>
      <c r="D44" t="s">
        <v>31</v>
      </c>
      <c r="E44" s="1">
        <f t="shared" si="0"/>
        <v>2</v>
      </c>
      <c r="F44" s="1">
        <f t="shared" si="0"/>
        <v>2</v>
      </c>
      <c r="G44" s="1">
        <v>0</v>
      </c>
      <c r="H44" s="1">
        <v>2</v>
      </c>
      <c r="I44" s="5">
        <v>2127.5</v>
      </c>
      <c r="J44" s="5">
        <v>2127.5</v>
      </c>
      <c r="K44" s="28">
        <v>0.15</v>
      </c>
      <c r="L44" s="5">
        <f t="shared" si="5"/>
        <v>2446.625</v>
      </c>
      <c r="M44" s="1" t="s">
        <v>0</v>
      </c>
      <c r="N44" s="5">
        <f t="shared" si="6"/>
        <v>7659</v>
      </c>
    </row>
    <row r="45" spans="1:16" hidden="1" outlineLevel="1" x14ac:dyDescent="0.25">
      <c r="A45" s="1" t="s">
        <v>2</v>
      </c>
      <c r="B45" s="1">
        <v>241</v>
      </c>
      <c r="C45" s="1" t="s">
        <v>27</v>
      </c>
      <c r="D45" t="s">
        <v>30</v>
      </c>
      <c r="E45" s="1">
        <f t="shared" si="0"/>
        <v>2</v>
      </c>
      <c r="F45" s="1">
        <f t="shared" si="0"/>
        <v>2</v>
      </c>
      <c r="G45" s="1">
        <v>0</v>
      </c>
      <c r="H45" s="1">
        <v>2</v>
      </c>
      <c r="I45" s="5">
        <v>1775</v>
      </c>
      <c r="J45" s="5">
        <v>1775</v>
      </c>
      <c r="K45" s="28">
        <v>0.15</v>
      </c>
      <c r="L45" s="5">
        <f t="shared" si="5"/>
        <v>2041.25</v>
      </c>
      <c r="M45" s="1" t="s">
        <v>0</v>
      </c>
      <c r="N45" s="5">
        <f t="shared" si="6"/>
        <v>6390</v>
      </c>
    </row>
    <row r="46" spans="1:16" hidden="1" outlineLevel="1" x14ac:dyDescent="0.25">
      <c r="A46" s="1" t="s">
        <v>2</v>
      </c>
      <c r="B46" s="1">
        <v>251</v>
      </c>
      <c r="C46" s="1" t="s">
        <v>27</v>
      </c>
      <c r="D46" t="s">
        <v>32</v>
      </c>
      <c r="E46" s="1">
        <f t="shared" si="0"/>
        <v>1</v>
      </c>
      <c r="F46" s="1">
        <f t="shared" si="0"/>
        <v>1</v>
      </c>
      <c r="G46" s="1">
        <v>0</v>
      </c>
      <c r="H46" s="1">
        <v>1</v>
      </c>
      <c r="I46" s="5">
        <v>2200</v>
      </c>
      <c r="J46" s="5">
        <v>2200</v>
      </c>
      <c r="K46" s="28">
        <v>0.15</v>
      </c>
      <c r="L46" s="5">
        <f t="shared" si="5"/>
        <v>2530</v>
      </c>
      <c r="M46" s="1" t="s">
        <v>0</v>
      </c>
      <c r="N46" s="5">
        <f t="shared" si="6"/>
        <v>3960</v>
      </c>
    </row>
    <row r="47" spans="1:16" hidden="1" outlineLevel="1" x14ac:dyDescent="0.25">
      <c r="A47" s="1" t="s">
        <v>2</v>
      </c>
      <c r="B47" s="1">
        <v>212</v>
      </c>
      <c r="C47" s="1" t="s">
        <v>27</v>
      </c>
      <c r="D47" t="s">
        <v>29</v>
      </c>
      <c r="E47" s="1">
        <f t="shared" si="0"/>
        <v>1</v>
      </c>
      <c r="F47" s="1">
        <f t="shared" si="0"/>
        <v>1</v>
      </c>
      <c r="G47" s="1">
        <v>0</v>
      </c>
      <c r="H47" s="1">
        <v>1</v>
      </c>
      <c r="I47" s="5">
        <v>1460</v>
      </c>
      <c r="J47" s="5">
        <v>1460</v>
      </c>
      <c r="K47" s="28">
        <v>0.15</v>
      </c>
      <c r="L47" s="5">
        <f t="shared" si="5"/>
        <v>1679</v>
      </c>
      <c r="M47" s="1" t="s">
        <v>0</v>
      </c>
      <c r="N47" s="5">
        <f t="shared" si="6"/>
        <v>2628</v>
      </c>
    </row>
    <row r="48" spans="1:16" hidden="1" outlineLevel="1" x14ac:dyDescent="0.25">
      <c r="A48" s="1" t="s">
        <v>2</v>
      </c>
      <c r="B48" s="1">
        <v>211</v>
      </c>
      <c r="C48" s="1" t="s">
        <v>27</v>
      </c>
      <c r="D48" t="s">
        <v>28</v>
      </c>
      <c r="E48" s="1">
        <f t="shared" si="0"/>
        <v>1</v>
      </c>
      <c r="F48" s="1">
        <f t="shared" si="0"/>
        <v>1</v>
      </c>
      <c r="G48" s="1">
        <v>0</v>
      </c>
      <c r="H48" s="1">
        <v>1</v>
      </c>
      <c r="I48" s="5">
        <v>1120</v>
      </c>
      <c r="J48" s="5">
        <v>1120</v>
      </c>
      <c r="K48" s="28">
        <v>0.15</v>
      </c>
      <c r="L48" s="5">
        <f t="shared" si="5"/>
        <v>1288</v>
      </c>
      <c r="M48" s="1" t="s">
        <v>0</v>
      </c>
      <c r="N48" s="5">
        <f t="shared" si="6"/>
        <v>2016</v>
      </c>
    </row>
    <row r="49" spans="1:15" hidden="1" outlineLevel="1" x14ac:dyDescent="0.25">
      <c r="A49" s="1" t="s">
        <v>2</v>
      </c>
      <c r="B49" s="1">
        <v>213</v>
      </c>
      <c r="C49" s="1" t="s">
        <v>27</v>
      </c>
      <c r="D49" t="s">
        <v>22</v>
      </c>
      <c r="E49" s="1">
        <f t="shared" si="0"/>
        <v>1</v>
      </c>
      <c r="F49" s="1">
        <f t="shared" si="0"/>
        <v>1</v>
      </c>
      <c r="G49" s="1">
        <v>0</v>
      </c>
      <c r="H49" s="1">
        <v>1</v>
      </c>
      <c r="I49" s="5">
        <v>1100</v>
      </c>
      <c r="J49" s="5">
        <v>1100</v>
      </c>
      <c r="K49" s="28">
        <v>0.15</v>
      </c>
      <c r="L49" s="5">
        <f t="shared" si="5"/>
        <v>1265</v>
      </c>
      <c r="M49" s="1" t="s">
        <v>0</v>
      </c>
      <c r="N49" s="5">
        <f t="shared" si="6"/>
        <v>1980</v>
      </c>
    </row>
    <row r="50" spans="1:15" s="2" customFormat="1" hidden="1" outlineLevel="1" x14ac:dyDescent="0.25">
      <c r="A50" s="1" t="s">
        <v>2</v>
      </c>
      <c r="B50" s="1">
        <v>241</v>
      </c>
      <c r="C50" s="1" t="s">
        <v>23</v>
      </c>
      <c r="D50" t="s">
        <v>26</v>
      </c>
      <c r="E50" s="1">
        <f t="shared" si="0"/>
        <v>5</v>
      </c>
      <c r="F50" s="1">
        <f t="shared" si="0"/>
        <v>5</v>
      </c>
      <c r="G50" s="1">
        <v>0</v>
      </c>
      <c r="H50" s="1">
        <v>5</v>
      </c>
      <c r="I50" s="5">
        <v>1350</v>
      </c>
      <c r="J50" s="5">
        <v>1350</v>
      </c>
      <c r="K50" s="28">
        <v>0.15</v>
      </c>
      <c r="L50" s="5">
        <f t="shared" si="5"/>
        <v>1552.5</v>
      </c>
      <c r="M50" s="1" t="s">
        <v>0</v>
      </c>
      <c r="N50" s="5">
        <f t="shared" si="6"/>
        <v>12150</v>
      </c>
    </row>
    <row r="51" spans="1:15" hidden="1" outlineLevel="1" x14ac:dyDescent="0.25">
      <c r="A51" s="1" t="s">
        <v>2</v>
      </c>
      <c r="B51" s="1">
        <v>241</v>
      </c>
      <c r="C51" s="1" t="s">
        <v>23</v>
      </c>
      <c r="D51" t="s">
        <v>25</v>
      </c>
      <c r="E51" s="1">
        <f t="shared" si="0"/>
        <v>3</v>
      </c>
      <c r="F51" s="1">
        <f t="shared" si="0"/>
        <v>3</v>
      </c>
      <c r="G51" s="1">
        <v>0</v>
      </c>
      <c r="H51" s="1">
        <v>3</v>
      </c>
      <c r="I51" s="5">
        <v>1320</v>
      </c>
      <c r="J51" s="5">
        <v>1320</v>
      </c>
      <c r="K51" s="28">
        <v>0.15</v>
      </c>
      <c r="L51" s="5">
        <f t="shared" si="5"/>
        <v>1518</v>
      </c>
      <c r="M51" s="1" t="s">
        <v>0</v>
      </c>
      <c r="N51" s="5">
        <f t="shared" si="6"/>
        <v>7128</v>
      </c>
    </row>
    <row r="52" spans="1:15" s="2" customFormat="1" hidden="1" outlineLevel="1" x14ac:dyDescent="0.25">
      <c r="A52" s="1" t="s">
        <v>2</v>
      </c>
      <c r="B52" s="1">
        <v>241</v>
      </c>
      <c r="C52" s="1" t="s">
        <v>23</v>
      </c>
      <c r="D52" t="s">
        <v>24</v>
      </c>
      <c r="E52" s="1">
        <f t="shared" si="0"/>
        <v>1</v>
      </c>
      <c r="F52" s="1">
        <f t="shared" si="0"/>
        <v>1</v>
      </c>
      <c r="G52" s="1">
        <v>0</v>
      </c>
      <c r="H52" s="1">
        <v>1</v>
      </c>
      <c r="I52" s="5">
        <v>1900</v>
      </c>
      <c r="J52" s="5">
        <v>1900</v>
      </c>
      <c r="K52" s="28">
        <v>0.15</v>
      </c>
      <c r="L52" s="5">
        <f t="shared" si="5"/>
        <v>2185</v>
      </c>
      <c r="M52" s="1" t="s">
        <v>0</v>
      </c>
      <c r="N52" s="5">
        <f t="shared" si="6"/>
        <v>3420</v>
      </c>
    </row>
    <row r="53" spans="1:15" hidden="1" outlineLevel="1" x14ac:dyDescent="0.25">
      <c r="A53" s="1" t="s">
        <v>2</v>
      </c>
      <c r="B53" s="1">
        <v>224</v>
      </c>
      <c r="C53" s="1" t="s">
        <v>23</v>
      </c>
      <c r="D53" t="s">
        <v>22</v>
      </c>
      <c r="E53" s="1">
        <f t="shared" si="0"/>
        <v>1</v>
      </c>
      <c r="F53" s="1">
        <f t="shared" si="0"/>
        <v>1</v>
      </c>
      <c r="G53" s="1">
        <v>0</v>
      </c>
      <c r="H53" s="1">
        <v>1</v>
      </c>
      <c r="I53" s="5">
        <v>1500</v>
      </c>
      <c r="J53" s="5">
        <v>1500</v>
      </c>
      <c r="K53" s="28">
        <v>0.15</v>
      </c>
      <c r="L53" s="5">
        <f t="shared" si="5"/>
        <v>1725</v>
      </c>
      <c r="M53" s="1" t="s">
        <v>0</v>
      </c>
      <c r="N53" s="5">
        <f t="shared" si="6"/>
        <v>2700</v>
      </c>
    </row>
    <row r="54" spans="1:15" s="2" customFormat="1" collapsed="1" x14ac:dyDescent="0.25">
      <c r="A54" s="3" t="s">
        <v>2</v>
      </c>
      <c r="B54" s="3" t="s">
        <v>1</v>
      </c>
      <c r="C54" s="10" t="s">
        <v>78</v>
      </c>
      <c r="E54" s="25">
        <f>SUM(E55:E59)</f>
        <v>60.585000000000001</v>
      </c>
      <c r="F54" s="3">
        <f>SUM(F55:F59)</f>
        <v>104</v>
      </c>
      <c r="G54" s="3">
        <f>SUM(G55:G59)</f>
        <v>96</v>
      </c>
      <c r="H54" s="3">
        <f>SUM(H55:H59)</f>
        <v>8</v>
      </c>
      <c r="I54" s="4">
        <f>SUMPRODUCT(I55:I59,F55:F59)/F54</f>
        <v>811.81135746606333</v>
      </c>
      <c r="J54" s="4">
        <f>SUMPRODUCT(J55:J59,E55:E59)/E54</f>
        <v>1367.7573656845755</v>
      </c>
      <c r="K54" s="27">
        <f>AVERAGE(K55:K59)</f>
        <v>0.23899999999999996</v>
      </c>
      <c r="L54" s="4">
        <f>K54*J54+J54</f>
        <v>1694.651376083189</v>
      </c>
      <c r="M54" s="3" t="s">
        <v>0</v>
      </c>
      <c r="N54" s="4">
        <f>SUM(N55:N59)</f>
        <v>237658.48343999998</v>
      </c>
    </row>
    <row r="55" spans="1:15" hidden="1" outlineLevel="1" x14ac:dyDescent="0.25">
      <c r="A55" s="1" t="s">
        <v>2</v>
      </c>
      <c r="B55" s="1" t="s">
        <v>73</v>
      </c>
      <c r="C55" s="1" t="s">
        <v>16</v>
      </c>
      <c r="D55" t="s">
        <v>21</v>
      </c>
      <c r="E55" s="1">
        <v>44.073</v>
      </c>
      <c r="F55" s="1">
        <f t="shared" si="0"/>
        <v>75</v>
      </c>
      <c r="G55" s="1">
        <v>68</v>
      </c>
      <c r="H55" s="1">
        <v>7</v>
      </c>
      <c r="I55" s="5">
        <v>823.23653333333334</v>
      </c>
      <c r="J55" s="5">
        <v>1400.9198375422593</v>
      </c>
      <c r="K55" s="28">
        <v>0.23899999999999999</v>
      </c>
      <c r="L55" s="5">
        <f t="shared" si="5"/>
        <v>1735.7396787148593</v>
      </c>
      <c r="M55" s="1" t="s">
        <v>0</v>
      </c>
      <c r="N55" s="5">
        <f>(L55-J55)*(E55)*12</f>
        <v>177078.17832000001</v>
      </c>
      <c r="O55" s="5"/>
    </row>
    <row r="56" spans="1:15" hidden="1" outlineLevel="1" x14ac:dyDescent="0.25">
      <c r="A56" s="1" t="s">
        <v>2</v>
      </c>
      <c r="B56" s="1">
        <v>213</v>
      </c>
      <c r="C56" s="1" t="s">
        <v>16</v>
      </c>
      <c r="D56" t="s">
        <v>20</v>
      </c>
      <c r="E56" s="1">
        <v>12.664</v>
      </c>
      <c r="F56" s="1">
        <f t="shared" si="0"/>
        <v>18</v>
      </c>
      <c r="G56" s="1">
        <v>17</v>
      </c>
      <c r="H56" s="1">
        <v>1</v>
      </c>
      <c r="I56" s="5">
        <v>933.97117647058826</v>
      </c>
      <c r="J56" s="5">
        <v>1253.7515792798483</v>
      </c>
      <c r="K56" s="28">
        <v>0.23899999999999999</v>
      </c>
      <c r="L56" s="5">
        <f t="shared" si="5"/>
        <v>1553.398206727732</v>
      </c>
      <c r="M56" s="1" t="s">
        <v>0</v>
      </c>
      <c r="N56" s="5">
        <f t="shared" ref="N56:N59" si="7">(L56-J56)*(E56)*12</f>
        <v>45536.698679999987</v>
      </c>
    </row>
    <row r="57" spans="1:15" hidden="1" outlineLevel="1" x14ac:dyDescent="0.25">
      <c r="A57" s="1" t="s">
        <v>2</v>
      </c>
      <c r="B57" s="1" t="s">
        <v>69</v>
      </c>
      <c r="C57" s="1" t="s">
        <v>16</v>
      </c>
      <c r="D57" t="s">
        <v>19</v>
      </c>
      <c r="E57" s="1">
        <v>2.097</v>
      </c>
      <c r="F57" s="1">
        <f t="shared" si="0"/>
        <v>6</v>
      </c>
      <c r="G57" s="1">
        <v>6</v>
      </c>
      <c r="H57" s="1">
        <v>0</v>
      </c>
      <c r="I57" s="5">
        <v>506.72</v>
      </c>
      <c r="J57" s="5">
        <v>1449.8426323319029</v>
      </c>
      <c r="K57" s="28">
        <v>0.23899999999999999</v>
      </c>
      <c r="L57" s="5">
        <f t="shared" si="5"/>
        <v>1796.3550214592276</v>
      </c>
      <c r="M57" s="1" t="s">
        <v>0</v>
      </c>
      <c r="N57" s="5">
        <f t="shared" si="7"/>
        <v>8719.6377599999978</v>
      </c>
    </row>
    <row r="58" spans="1:15" hidden="1" outlineLevel="1" x14ac:dyDescent="0.25">
      <c r="A58" s="1" t="s">
        <v>2</v>
      </c>
      <c r="B58" s="1" t="s">
        <v>69</v>
      </c>
      <c r="C58" s="1" t="s">
        <v>16</v>
      </c>
      <c r="D58" t="s">
        <v>18</v>
      </c>
      <c r="E58" s="1">
        <v>1.7509999999999999</v>
      </c>
      <c r="F58" s="1">
        <f t="shared" si="0"/>
        <v>4</v>
      </c>
      <c r="G58" s="1">
        <v>4</v>
      </c>
      <c r="H58" s="1">
        <v>0</v>
      </c>
      <c r="I58" s="5">
        <v>551.25250000000005</v>
      </c>
      <c r="J58" s="5">
        <v>1259.286122215877</v>
      </c>
      <c r="K58" s="28">
        <v>0.23899999999999999</v>
      </c>
      <c r="L58" s="5">
        <f t="shared" si="5"/>
        <v>1560.2555054254715</v>
      </c>
      <c r="M58" s="1" t="s">
        <v>0</v>
      </c>
      <c r="N58" s="5">
        <f t="shared" si="7"/>
        <v>6323.9686799999999</v>
      </c>
    </row>
    <row r="59" spans="1:15" hidden="1" outlineLevel="1" x14ac:dyDescent="0.25">
      <c r="A59" s="1" t="s">
        <v>2</v>
      </c>
      <c r="B59" s="1" t="s">
        <v>69</v>
      </c>
      <c r="C59" s="1" t="s">
        <v>16</v>
      </c>
      <c r="D59" t="s">
        <v>17</v>
      </c>
      <c r="E59" s="1">
        <v>0</v>
      </c>
      <c r="F59" s="1">
        <f t="shared" si="0"/>
        <v>1</v>
      </c>
      <c r="G59" s="1">
        <v>1</v>
      </c>
      <c r="H59" s="1">
        <v>0</v>
      </c>
      <c r="I59" s="5">
        <v>628.83000000000004</v>
      </c>
      <c r="J59" s="5">
        <v>1258</v>
      </c>
      <c r="K59" s="28">
        <v>0.23899999999999999</v>
      </c>
      <c r="L59" s="5">
        <f t="shared" si="5"/>
        <v>1558.662</v>
      </c>
      <c r="M59" s="1" t="s">
        <v>0</v>
      </c>
      <c r="N59" s="5">
        <f t="shared" si="7"/>
        <v>0</v>
      </c>
    </row>
    <row r="60" spans="1:15" s="2" customFormat="1" collapsed="1" x14ac:dyDescent="0.25">
      <c r="A60" s="3" t="s">
        <v>2</v>
      </c>
      <c r="B60" s="3" t="s">
        <v>1</v>
      </c>
      <c r="C60" s="10" t="s">
        <v>80</v>
      </c>
      <c r="E60" s="25">
        <f>SUM(E61:E70)</f>
        <v>20.38</v>
      </c>
      <c r="F60" s="3">
        <f>SUM(F61:F70)</f>
        <v>23</v>
      </c>
      <c r="G60" s="3">
        <f>SUM(G61:G70)</f>
        <v>8</v>
      </c>
      <c r="H60" s="3">
        <f>SUM(H61:H70)</f>
        <v>15</v>
      </c>
      <c r="I60" s="4">
        <f>SUMPRODUCT(I61:I70,$F$61:$F$70)/$F$60</f>
        <v>662.33478260869572</v>
      </c>
      <c r="J60" s="4">
        <f>SUMPRODUCT(J61:J70,$E$61:$E$70)/$E$60</f>
        <v>715.56292236131389</v>
      </c>
      <c r="K60" s="27">
        <f>AVERAGE(K61:K70)</f>
        <v>0.10900000000000001</v>
      </c>
      <c r="L60" s="4">
        <f>K60*J60+J60</f>
        <v>793.55928089869712</v>
      </c>
      <c r="M60" s="3" t="s">
        <v>0</v>
      </c>
      <c r="N60" s="4">
        <f>SUM(N61:N70)</f>
        <v>19074.789443902442</v>
      </c>
    </row>
    <row r="61" spans="1:15" hidden="1" outlineLevel="1" x14ac:dyDescent="0.25">
      <c r="A61" s="1" t="s">
        <v>2</v>
      </c>
      <c r="B61" s="1" t="s">
        <v>72</v>
      </c>
      <c r="C61" s="1" t="s">
        <v>7</v>
      </c>
      <c r="D61" t="s">
        <v>14</v>
      </c>
      <c r="E61" s="1">
        <v>5.05</v>
      </c>
      <c r="F61" s="1">
        <f t="shared" si="0"/>
        <v>6</v>
      </c>
      <c r="G61" s="1">
        <v>3</v>
      </c>
      <c r="H61" s="1">
        <v>3</v>
      </c>
      <c r="I61" s="5">
        <v>558.11666666666667</v>
      </c>
      <c r="J61" s="5">
        <v>663.10891089108907</v>
      </c>
      <c r="K61" s="9">
        <v>0.109</v>
      </c>
      <c r="L61" s="5">
        <f t="shared" si="5"/>
        <v>735.38778217821778</v>
      </c>
      <c r="M61" s="1" t="s">
        <v>0</v>
      </c>
      <c r="N61" s="5">
        <f>(L61-J61)*(E61)*12</f>
        <v>4380.0995999999996</v>
      </c>
    </row>
    <row r="62" spans="1:15" hidden="1" outlineLevel="1" x14ac:dyDescent="0.25">
      <c r="A62" s="1" t="s">
        <v>2</v>
      </c>
      <c r="B62" s="1">
        <v>261</v>
      </c>
      <c r="C62" s="1" t="s">
        <v>7</v>
      </c>
      <c r="D62" t="s">
        <v>13</v>
      </c>
      <c r="E62" s="1">
        <v>3</v>
      </c>
      <c r="F62" s="1">
        <f t="shared" si="0"/>
        <v>5</v>
      </c>
      <c r="G62" s="1">
        <v>2</v>
      </c>
      <c r="H62" s="1">
        <v>3</v>
      </c>
      <c r="I62" s="5">
        <v>536.4</v>
      </c>
      <c r="J62" s="5">
        <v>654.14634146341473</v>
      </c>
      <c r="K62" s="9">
        <v>0.109</v>
      </c>
      <c r="L62" s="5">
        <f t="shared" si="5"/>
        <v>725.44829268292688</v>
      </c>
      <c r="M62" s="1" t="s">
        <v>0</v>
      </c>
      <c r="N62" s="5">
        <f t="shared" ref="N62:N70" si="8">(L62-J62)*(E62)*12</f>
        <v>2566.8702439024373</v>
      </c>
    </row>
    <row r="63" spans="1:15" hidden="1" outlineLevel="1" x14ac:dyDescent="0.25">
      <c r="A63" s="1" t="s">
        <v>2</v>
      </c>
      <c r="B63" s="1" t="s">
        <v>74</v>
      </c>
      <c r="C63" s="1" t="s">
        <v>7</v>
      </c>
      <c r="D63" t="s">
        <v>12</v>
      </c>
      <c r="E63" s="1">
        <v>4.0999999999999996</v>
      </c>
      <c r="F63" s="1">
        <f t="shared" si="0"/>
        <v>2</v>
      </c>
      <c r="G63" s="1">
        <v>0</v>
      </c>
      <c r="H63" s="1">
        <v>2</v>
      </c>
      <c r="I63" s="5">
        <v>657</v>
      </c>
      <c r="J63" s="5">
        <v>657</v>
      </c>
      <c r="K63" s="9">
        <v>0.109</v>
      </c>
      <c r="L63" s="5">
        <f t="shared" si="5"/>
        <v>728.61300000000006</v>
      </c>
      <c r="M63" s="1" t="s">
        <v>0</v>
      </c>
      <c r="N63" s="5">
        <f t="shared" si="8"/>
        <v>3523.3596000000025</v>
      </c>
    </row>
    <row r="64" spans="1:15" hidden="1" outlineLevel="1" x14ac:dyDescent="0.25">
      <c r="A64" s="1" t="s">
        <v>2</v>
      </c>
      <c r="B64" s="1">
        <v>251</v>
      </c>
      <c r="C64" s="1" t="s">
        <v>7</v>
      </c>
      <c r="D64" t="s">
        <v>11</v>
      </c>
      <c r="E64" s="1">
        <v>2</v>
      </c>
      <c r="F64" s="1">
        <f t="shared" si="0"/>
        <v>1</v>
      </c>
      <c r="G64" s="1">
        <v>0</v>
      </c>
      <c r="H64" s="1">
        <v>1</v>
      </c>
      <c r="I64" s="5">
        <v>1268</v>
      </c>
      <c r="J64" s="5">
        <v>634</v>
      </c>
      <c r="K64" s="9">
        <v>0.109</v>
      </c>
      <c r="L64" s="5">
        <f t="shared" si="5"/>
        <v>703.10599999999999</v>
      </c>
      <c r="M64" s="1" t="s">
        <v>0</v>
      </c>
      <c r="N64" s="5">
        <f t="shared" si="8"/>
        <v>1658.5439999999999</v>
      </c>
    </row>
    <row r="65" spans="1:14" hidden="1" outlineLevel="1" x14ac:dyDescent="0.25">
      <c r="A65" s="1" t="s">
        <v>2</v>
      </c>
      <c r="B65" s="1">
        <v>241</v>
      </c>
      <c r="C65" s="1" t="s">
        <v>7</v>
      </c>
      <c r="D65" t="s">
        <v>10</v>
      </c>
      <c r="E65" s="1">
        <v>2</v>
      </c>
      <c r="F65" s="1">
        <f t="shared" si="0"/>
        <v>1</v>
      </c>
      <c r="G65" s="1">
        <v>0</v>
      </c>
      <c r="H65" s="1">
        <v>1</v>
      </c>
      <c r="I65" s="5">
        <v>880</v>
      </c>
      <c r="J65" s="5">
        <v>880</v>
      </c>
      <c r="K65" s="9">
        <v>0.109</v>
      </c>
      <c r="L65" s="5">
        <f t="shared" si="5"/>
        <v>975.92</v>
      </c>
      <c r="M65" s="1" t="s">
        <v>0</v>
      </c>
      <c r="N65" s="5">
        <f t="shared" si="8"/>
        <v>2302.079999999999</v>
      </c>
    </row>
    <row r="66" spans="1:14" hidden="1" outlineLevel="1" x14ac:dyDescent="0.25">
      <c r="A66" s="1" t="s">
        <v>2</v>
      </c>
      <c r="B66" s="1">
        <v>241</v>
      </c>
      <c r="C66" s="1" t="s">
        <v>7</v>
      </c>
      <c r="D66" t="s">
        <v>9</v>
      </c>
      <c r="E66" s="1">
        <v>1</v>
      </c>
      <c r="F66" s="1">
        <f t="shared" si="0"/>
        <v>1</v>
      </c>
      <c r="G66" s="1">
        <v>0</v>
      </c>
      <c r="H66" s="1">
        <v>1</v>
      </c>
      <c r="I66" s="5">
        <v>845</v>
      </c>
      <c r="J66" s="5">
        <v>845</v>
      </c>
      <c r="K66" s="9">
        <v>0.109</v>
      </c>
      <c r="L66" s="5">
        <f t="shared" si="5"/>
        <v>937.10500000000002</v>
      </c>
      <c r="M66" s="1" t="s">
        <v>0</v>
      </c>
      <c r="N66" s="5">
        <f t="shared" si="8"/>
        <v>1105.2600000000002</v>
      </c>
    </row>
    <row r="67" spans="1:14" hidden="1" outlineLevel="1" x14ac:dyDescent="0.25">
      <c r="A67" s="1" t="s">
        <v>2</v>
      </c>
      <c r="B67" s="1" t="s">
        <v>74</v>
      </c>
      <c r="C67" s="1" t="s">
        <v>7</v>
      </c>
      <c r="D67" t="s">
        <v>8</v>
      </c>
      <c r="E67" s="1">
        <v>1</v>
      </c>
      <c r="F67" s="1">
        <f t="shared" si="0"/>
        <v>2</v>
      </c>
      <c r="G67" s="1">
        <v>2</v>
      </c>
      <c r="H67" s="1">
        <v>0</v>
      </c>
      <c r="I67" s="5">
        <v>328.5</v>
      </c>
      <c r="J67" s="5">
        <v>657</v>
      </c>
      <c r="K67" s="9">
        <v>0.109</v>
      </c>
      <c r="L67" s="5">
        <f t="shared" si="5"/>
        <v>728.61300000000006</v>
      </c>
      <c r="M67" s="1" t="s">
        <v>0</v>
      </c>
      <c r="N67" s="5">
        <f t="shared" si="8"/>
        <v>859.35600000000068</v>
      </c>
    </row>
    <row r="68" spans="1:14" hidden="1" outlineLevel="1" x14ac:dyDescent="0.25">
      <c r="A68" s="1" t="s">
        <v>2</v>
      </c>
      <c r="B68" s="1">
        <v>251</v>
      </c>
      <c r="C68" s="1" t="s">
        <v>7</v>
      </c>
      <c r="D68" t="s">
        <v>6</v>
      </c>
      <c r="E68" s="1">
        <v>1</v>
      </c>
      <c r="F68" s="1">
        <f t="shared" si="0"/>
        <v>1</v>
      </c>
      <c r="G68" s="1">
        <v>0</v>
      </c>
      <c r="H68" s="1">
        <v>1</v>
      </c>
      <c r="I68" s="5">
        <v>654</v>
      </c>
      <c r="J68" s="5">
        <v>654</v>
      </c>
      <c r="K68" s="9">
        <v>0.109</v>
      </c>
      <c r="L68" s="5">
        <f t="shared" si="5"/>
        <v>725.28600000000006</v>
      </c>
      <c r="M68" s="1" t="s">
        <v>0</v>
      </c>
      <c r="N68" s="5">
        <f t="shared" si="8"/>
        <v>855.4320000000007</v>
      </c>
    </row>
    <row r="69" spans="1:14" hidden="1" outlineLevel="1" x14ac:dyDescent="0.25">
      <c r="A69" s="1" t="s">
        <v>2</v>
      </c>
      <c r="B69" s="1" t="s">
        <v>72</v>
      </c>
      <c r="C69" s="1" t="s">
        <v>4</v>
      </c>
      <c r="D69" t="s">
        <v>5</v>
      </c>
      <c r="E69" s="1">
        <v>1</v>
      </c>
      <c r="F69" s="1">
        <f t="shared" si="0"/>
        <v>3</v>
      </c>
      <c r="G69" s="1">
        <v>0</v>
      </c>
      <c r="H69" s="1">
        <v>3</v>
      </c>
      <c r="I69" s="5">
        <v>1095.3333333333333</v>
      </c>
      <c r="J69" s="5">
        <v>1095.3333333333333</v>
      </c>
      <c r="K69" s="9">
        <v>0.109</v>
      </c>
      <c r="L69" s="5">
        <f t="shared" si="5"/>
        <v>1214.7246666666665</v>
      </c>
      <c r="M69" s="1" t="s">
        <v>0</v>
      </c>
      <c r="N69" s="5">
        <f t="shared" si="8"/>
        <v>1432.695999999999</v>
      </c>
    </row>
    <row r="70" spans="1:14" hidden="1" outlineLevel="1" x14ac:dyDescent="0.25">
      <c r="A70" s="1" t="s">
        <v>2</v>
      </c>
      <c r="B70" s="1">
        <v>224</v>
      </c>
      <c r="C70" s="1" t="s">
        <v>4</v>
      </c>
      <c r="D70" t="s">
        <v>3</v>
      </c>
      <c r="E70" s="1">
        <v>0.23</v>
      </c>
      <c r="F70" s="1">
        <f t="shared" ref="F70" si="9">G70+H70</f>
        <v>1</v>
      </c>
      <c r="G70" s="1">
        <v>1</v>
      </c>
      <c r="H70" s="1">
        <v>0</v>
      </c>
      <c r="I70" s="5">
        <v>299</v>
      </c>
      <c r="J70" s="5">
        <v>1300</v>
      </c>
      <c r="K70" s="9">
        <v>0.109</v>
      </c>
      <c r="L70" s="5">
        <f t="shared" si="5"/>
        <v>1441.7</v>
      </c>
      <c r="M70" s="1" t="s">
        <v>0</v>
      </c>
      <c r="N70" s="5">
        <f t="shared" si="8"/>
        <v>391.09200000000021</v>
      </c>
    </row>
    <row r="71" spans="1:14" s="2" customFormat="1" hidden="1" collapsed="1" x14ac:dyDescent="0.25">
      <c r="A71" s="3"/>
      <c r="B71" s="3"/>
      <c r="C71" s="3"/>
      <c r="E71" s="3"/>
      <c r="F71" s="3"/>
      <c r="G71" s="3"/>
      <c r="H71" s="3"/>
      <c r="I71" s="4"/>
      <c r="J71" s="4"/>
      <c r="K71" s="69" t="s">
        <v>121</v>
      </c>
      <c r="L71" s="69"/>
      <c r="M71" s="3"/>
      <c r="N71" s="4">
        <f>SUM(N4+N25+N41+N54+N60)</f>
        <v>631305.2971191965</v>
      </c>
    </row>
  </sheetData>
  <autoFilter ref="A3:M71" xr:uid="{D7F2010E-8F00-4AF5-AC44-A412500A52B0}"/>
  <mergeCells count="1">
    <mergeCell ref="K71:L71"/>
  </mergeCells>
  <phoneticPr fontId="2" type="noConversion"/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604AD2-90CC-4BAF-A753-9AA1D8E1DDDF}">
  <dimension ref="A1:G52"/>
  <sheetViews>
    <sheetView showGridLines="0" zoomScaleNormal="100" workbookViewId="0"/>
  </sheetViews>
  <sheetFormatPr defaultRowHeight="15" outlineLevelRow="1" x14ac:dyDescent="0.25"/>
  <cols>
    <col min="1" max="1" width="31.5703125" bestFit="1" customWidth="1"/>
    <col min="2" max="2" width="19.7109375" hidden="1" customWidth="1"/>
    <col min="3" max="3" width="12.42578125" style="1" bestFit="1" customWidth="1"/>
    <col min="4" max="4" width="5.140625" bestFit="1" customWidth="1"/>
    <col min="5" max="5" width="12.42578125" style="1" bestFit="1" customWidth="1"/>
    <col min="6" max="7" width="15" style="1" bestFit="1" customWidth="1"/>
  </cols>
  <sheetData>
    <row r="1" spans="1:7" x14ac:dyDescent="0.25">
      <c r="C1"/>
    </row>
    <row r="2" spans="1:7" x14ac:dyDescent="0.25">
      <c r="C2"/>
    </row>
    <row r="3" spans="1:7" x14ac:dyDescent="0.25">
      <c r="A3" s="51" t="s">
        <v>166</v>
      </c>
      <c r="B3" s="51" t="s">
        <v>64</v>
      </c>
      <c r="C3" s="52" t="s">
        <v>167</v>
      </c>
      <c r="D3" s="51" t="s">
        <v>59</v>
      </c>
      <c r="E3" s="52" t="s">
        <v>168</v>
      </c>
      <c r="F3" s="53" t="s">
        <v>169</v>
      </c>
      <c r="G3" s="53" t="s">
        <v>170</v>
      </c>
    </row>
    <row r="4" spans="1:7" x14ac:dyDescent="0.25">
      <c r="A4" s="2" t="s">
        <v>31</v>
      </c>
      <c r="B4" s="2">
        <v>1</v>
      </c>
      <c r="C4" s="4">
        <v>2410</v>
      </c>
      <c r="D4" s="13">
        <v>0.12</v>
      </c>
      <c r="E4" s="80">
        <f>C4+C4*D4</f>
        <v>2699.2</v>
      </c>
      <c r="F4" s="80">
        <f t="shared" ref="F4" si="0">C4/B4</f>
        <v>2410</v>
      </c>
      <c r="G4" s="80">
        <f t="shared" ref="G4" si="1">E4/B4</f>
        <v>2699.2</v>
      </c>
    </row>
    <row r="5" spans="1:7" x14ac:dyDescent="0.25">
      <c r="A5" s="2" t="s">
        <v>245</v>
      </c>
      <c r="B5" s="2">
        <v>1</v>
      </c>
      <c r="C5" s="4">
        <v>1285</v>
      </c>
      <c r="D5" s="13">
        <v>0.12</v>
      </c>
      <c r="E5" s="80">
        <f t="shared" ref="E5:E19" si="2">C5+C5*D5</f>
        <v>1439.2</v>
      </c>
      <c r="F5" s="80">
        <f t="shared" ref="F5:F19" si="3">C5/B5</f>
        <v>1285</v>
      </c>
      <c r="G5" s="80">
        <f t="shared" ref="G5:G19" si="4">E5/B5</f>
        <v>1439.2</v>
      </c>
    </row>
    <row r="6" spans="1:7" x14ac:dyDescent="0.25">
      <c r="A6" s="2" t="s">
        <v>244</v>
      </c>
      <c r="B6" s="2">
        <f>SUM(B7:B13)</f>
        <v>3.8</v>
      </c>
      <c r="C6" s="4">
        <f>SUMPRODUCT(C7:C13,B7:B13)/B6</f>
        <v>405.39473684210526</v>
      </c>
      <c r="D6" s="13">
        <f>AVERAGE(D7:D13)</f>
        <v>0.12</v>
      </c>
      <c r="E6" s="80">
        <f>C6+C6*D6</f>
        <v>454.04210526315791</v>
      </c>
      <c r="F6" s="4">
        <f>SUMPRODUCT(F7:F13,B7:B13)/B6</f>
        <v>746.0526315789474</v>
      </c>
      <c r="G6" s="4">
        <f>SUMPRODUCT(G7:G13,B7:B13)/B6</f>
        <v>835.57894736842104</v>
      </c>
    </row>
    <row r="7" spans="1:7" hidden="1" outlineLevel="1" x14ac:dyDescent="0.25">
      <c r="A7" s="55" t="s">
        <v>171</v>
      </c>
      <c r="B7" s="2">
        <v>0.5</v>
      </c>
      <c r="C7" s="83">
        <v>375</v>
      </c>
      <c r="D7" s="56">
        <v>0.12</v>
      </c>
      <c r="E7" s="84">
        <f t="shared" si="2"/>
        <v>420</v>
      </c>
      <c r="F7" s="84">
        <f t="shared" si="3"/>
        <v>750</v>
      </c>
      <c r="G7" s="84">
        <f t="shared" si="4"/>
        <v>840</v>
      </c>
    </row>
    <row r="8" spans="1:7" hidden="1" outlineLevel="1" x14ac:dyDescent="0.25">
      <c r="A8" s="55" t="s">
        <v>176</v>
      </c>
      <c r="B8" s="2">
        <v>0.55000000000000004</v>
      </c>
      <c r="C8" s="83">
        <v>430</v>
      </c>
      <c r="D8" s="56">
        <v>0.12</v>
      </c>
      <c r="E8" s="84">
        <f t="shared" si="2"/>
        <v>481.6</v>
      </c>
      <c r="F8" s="84">
        <f t="shared" si="3"/>
        <v>781.81818181818176</v>
      </c>
      <c r="G8" s="84">
        <f t="shared" si="4"/>
        <v>875.63636363636363</v>
      </c>
    </row>
    <row r="9" spans="1:7" hidden="1" outlineLevel="1" x14ac:dyDescent="0.25">
      <c r="A9" s="55" t="s">
        <v>176</v>
      </c>
      <c r="B9" s="2">
        <v>0.55000000000000004</v>
      </c>
      <c r="C9" s="83">
        <v>430</v>
      </c>
      <c r="D9" s="56">
        <v>0.12</v>
      </c>
      <c r="E9" s="84">
        <f t="shared" si="2"/>
        <v>481.6</v>
      </c>
      <c r="F9" s="84">
        <f t="shared" si="3"/>
        <v>781.81818181818176</v>
      </c>
      <c r="G9" s="84">
        <f t="shared" si="4"/>
        <v>875.63636363636363</v>
      </c>
    </row>
    <row r="10" spans="1:7" hidden="1" outlineLevel="1" x14ac:dyDescent="0.25">
      <c r="A10" s="55" t="s">
        <v>173</v>
      </c>
      <c r="B10" s="2">
        <v>0.55000000000000004</v>
      </c>
      <c r="C10" s="83">
        <v>400</v>
      </c>
      <c r="D10" s="56">
        <v>0.12</v>
      </c>
      <c r="E10" s="84">
        <f t="shared" si="2"/>
        <v>448</v>
      </c>
      <c r="F10" s="84">
        <f t="shared" si="3"/>
        <v>727.27272727272725</v>
      </c>
      <c r="G10" s="84">
        <f t="shared" si="4"/>
        <v>814.5454545454545</v>
      </c>
    </row>
    <row r="11" spans="1:7" hidden="1" outlineLevel="1" x14ac:dyDescent="0.25">
      <c r="A11" s="55" t="s">
        <v>173</v>
      </c>
      <c r="B11" s="2">
        <v>0.55000000000000004</v>
      </c>
      <c r="C11" s="83">
        <v>400</v>
      </c>
      <c r="D11" s="56">
        <v>0.12</v>
      </c>
      <c r="E11" s="84">
        <f t="shared" si="2"/>
        <v>448</v>
      </c>
      <c r="F11" s="84">
        <f t="shared" si="3"/>
        <v>727.27272727272725</v>
      </c>
      <c r="G11" s="84">
        <f t="shared" si="4"/>
        <v>814.5454545454545</v>
      </c>
    </row>
    <row r="12" spans="1:7" hidden="1" outlineLevel="1" x14ac:dyDescent="0.25">
      <c r="A12" s="55" t="s">
        <v>174</v>
      </c>
      <c r="B12" s="2">
        <v>0.55000000000000004</v>
      </c>
      <c r="C12" s="83">
        <v>400</v>
      </c>
      <c r="D12" s="56">
        <v>0.12</v>
      </c>
      <c r="E12" s="84">
        <f t="shared" si="2"/>
        <v>448</v>
      </c>
      <c r="F12" s="84">
        <f t="shared" si="3"/>
        <v>727.27272727272725</v>
      </c>
      <c r="G12" s="84">
        <f t="shared" si="4"/>
        <v>814.5454545454545</v>
      </c>
    </row>
    <row r="13" spans="1:7" hidden="1" outlineLevel="1" x14ac:dyDescent="0.25">
      <c r="A13" s="55" t="s">
        <v>174</v>
      </c>
      <c r="B13" s="2">
        <v>0.55000000000000004</v>
      </c>
      <c r="C13" s="83">
        <v>400</v>
      </c>
      <c r="D13" s="56">
        <v>0.12</v>
      </c>
      <c r="E13" s="84">
        <f t="shared" si="2"/>
        <v>448</v>
      </c>
      <c r="F13" s="84">
        <f t="shared" si="3"/>
        <v>727.27272727272725</v>
      </c>
      <c r="G13" s="84">
        <f t="shared" si="4"/>
        <v>814.5454545454545</v>
      </c>
    </row>
    <row r="14" spans="1:7" collapsed="1" x14ac:dyDescent="0.25">
      <c r="A14" s="2" t="s">
        <v>80</v>
      </c>
      <c r="B14" s="2">
        <f>SUM(B15:B16)</f>
        <v>1.1000000000000001</v>
      </c>
      <c r="C14" s="4">
        <f>SUMPRODUCT(C15:C16,B15:B16)/B14</f>
        <v>404.5454545454545</v>
      </c>
      <c r="D14" s="13">
        <f>AVERAGE(D15:D16)</f>
        <v>0.12</v>
      </c>
      <c r="E14" s="80">
        <f>C14+C14*D14</f>
        <v>453.09090909090907</v>
      </c>
      <c r="F14" s="4">
        <f>SUMPRODUCT(F15:F16,B15:B16)/B14</f>
        <v>727.27272727272725</v>
      </c>
      <c r="G14" s="4">
        <f>SUMPRODUCT(G15:G16,B15:B16)/B14</f>
        <v>814.5454545454545</v>
      </c>
    </row>
    <row r="15" spans="1:7" ht="18" hidden="1" customHeight="1" outlineLevel="1" x14ac:dyDescent="0.25">
      <c r="A15" s="55" t="s">
        <v>172</v>
      </c>
      <c r="B15" s="55">
        <v>0.5</v>
      </c>
      <c r="C15" s="83">
        <v>350</v>
      </c>
      <c r="D15" s="56">
        <v>0.12</v>
      </c>
      <c r="E15" s="84">
        <f t="shared" si="2"/>
        <v>392</v>
      </c>
      <c r="F15" s="84">
        <f t="shared" si="3"/>
        <v>700</v>
      </c>
      <c r="G15" s="84">
        <f t="shared" si="4"/>
        <v>784</v>
      </c>
    </row>
    <row r="16" spans="1:7" hidden="1" outlineLevel="1" x14ac:dyDescent="0.25">
      <c r="A16" s="55" t="s">
        <v>177</v>
      </c>
      <c r="B16" s="55">
        <v>0.6</v>
      </c>
      <c r="C16" s="83">
        <v>450</v>
      </c>
      <c r="D16" s="56">
        <v>0.12</v>
      </c>
      <c r="E16" s="84">
        <f t="shared" si="2"/>
        <v>504</v>
      </c>
      <c r="F16" s="84">
        <f t="shared" si="3"/>
        <v>750</v>
      </c>
      <c r="G16" s="84">
        <f t="shared" si="4"/>
        <v>840</v>
      </c>
    </row>
    <row r="17" spans="1:7" collapsed="1" x14ac:dyDescent="0.25">
      <c r="A17" s="2" t="s">
        <v>246</v>
      </c>
      <c r="B17" s="2">
        <f>SUM(B18:B19)</f>
        <v>1</v>
      </c>
      <c r="C17" s="4">
        <f>SUMPRODUCT(C18:C19,B18:B19)/B17</f>
        <v>365</v>
      </c>
      <c r="D17" s="13">
        <f>AVERAGE(D18:D19)</f>
        <v>0.12</v>
      </c>
      <c r="E17" s="80">
        <f>C17+C17*D17</f>
        <v>408.8</v>
      </c>
      <c r="F17" s="4">
        <f>SUMPRODUCT(F18:F19,B18:B19)/B17</f>
        <v>730</v>
      </c>
      <c r="G17" s="4">
        <f>SUMPRODUCT(G18:G19,B18:B19)/B17</f>
        <v>817.6</v>
      </c>
    </row>
    <row r="18" spans="1:7" hidden="1" outlineLevel="1" x14ac:dyDescent="0.25">
      <c r="A18" s="55" t="s">
        <v>175</v>
      </c>
      <c r="B18">
        <v>0.5</v>
      </c>
      <c r="C18" s="5">
        <v>365</v>
      </c>
      <c r="D18" s="14">
        <v>0.12</v>
      </c>
      <c r="E18" s="81">
        <f t="shared" si="2"/>
        <v>408.8</v>
      </c>
      <c r="F18" s="81">
        <f t="shared" si="3"/>
        <v>730</v>
      </c>
      <c r="G18" s="81">
        <f t="shared" si="4"/>
        <v>817.6</v>
      </c>
    </row>
    <row r="19" spans="1:7" hidden="1" outlineLevel="1" x14ac:dyDescent="0.25">
      <c r="A19" s="55" t="s">
        <v>175</v>
      </c>
      <c r="B19">
        <v>0.5</v>
      </c>
      <c r="C19" s="5">
        <v>365</v>
      </c>
      <c r="D19" s="14">
        <v>0.12</v>
      </c>
      <c r="E19" s="81">
        <f t="shared" si="2"/>
        <v>408.8</v>
      </c>
      <c r="F19" s="81">
        <f t="shared" si="3"/>
        <v>730</v>
      </c>
      <c r="G19" s="81">
        <f t="shared" si="4"/>
        <v>817.6</v>
      </c>
    </row>
    <row r="20" spans="1:7" collapsed="1" x14ac:dyDescent="0.25">
      <c r="C20" s="5"/>
      <c r="D20" s="14"/>
      <c r="E20" s="81"/>
    </row>
    <row r="21" spans="1:7" x14ac:dyDescent="0.25">
      <c r="C21"/>
    </row>
    <row r="22" spans="1:7" x14ac:dyDescent="0.25">
      <c r="C22"/>
    </row>
    <row r="23" spans="1:7" x14ac:dyDescent="0.25">
      <c r="C23"/>
    </row>
    <row r="24" spans="1:7" x14ac:dyDescent="0.25">
      <c r="C24"/>
    </row>
    <row r="25" spans="1:7" x14ac:dyDescent="0.25">
      <c r="C25"/>
    </row>
    <row r="26" spans="1:7" x14ac:dyDescent="0.25">
      <c r="C26"/>
    </row>
    <row r="27" spans="1:7" x14ac:dyDescent="0.25">
      <c r="C27"/>
    </row>
    <row r="28" spans="1:7" x14ac:dyDescent="0.25">
      <c r="C28"/>
    </row>
    <row r="29" spans="1:7" x14ac:dyDescent="0.25">
      <c r="C29"/>
    </row>
    <row r="30" spans="1:7" x14ac:dyDescent="0.25">
      <c r="C30"/>
    </row>
    <row r="31" spans="1:7" x14ac:dyDescent="0.25">
      <c r="C31"/>
    </row>
    <row r="32" spans="1:7" x14ac:dyDescent="0.25">
      <c r="C32"/>
    </row>
    <row r="33" spans="3:3" x14ac:dyDescent="0.25">
      <c r="C33"/>
    </row>
    <row r="34" spans="3:3" x14ac:dyDescent="0.25">
      <c r="C34"/>
    </row>
    <row r="35" spans="3:3" x14ac:dyDescent="0.25">
      <c r="C35"/>
    </row>
    <row r="36" spans="3:3" x14ac:dyDescent="0.25">
      <c r="C36"/>
    </row>
    <row r="37" spans="3:3" x14ac:dyDescent="0.25">
      <c r="C37"/>
    </row>
    <row r="38" spans="3:3" x14ac:dyDescent="0.25">
      <c r="C38"/>
    </row>
    <row r="39" spans="3:3" x14ac:dyDescent="0.25">
      <c r="C39"/>
    </row>
    <row r="40" spans="3:3" x14ac:dyDescent="0.25">
      <c r="C40"/>
    </row>
    <row r="41" spans="3:3" x14ac:dyDescent="0.25">
      <c r="C41"/>
    </row>
    <row r="42" spans="3:3" x14ac:dyDescent="0.25">
      <c r="C42"/>
    </row>
    <row r="43" spans="3:3" x14ac:dyDescent="0.25">
      <c r="C43"/>
    </row>
    <row r="44" spans="3:3" x14ac:dyDescent="0.25">
      <c r="C44"/>
    </row>
    <row r="45" spans="3:3" x14ac:dyDescent="0.25">
      <c r="C45"/>
    </row>
    <row r="46" spans="3:3" x14ac:dyDescent="0.25">
      <c r="C46"/>
    </row>
    <row r="47" spans="3:3" x14ac:dyDescent="0.25">
      <c r="C47"/>
    </row>
    <row r="48" spans="3:3" x14ac:dyDescent="0.25">
      <c r="C48"/>
    </row>
    <row r="49" spans="3:3" x14ac:dyDescent="0.25">
      <c r="C49"/>
    </row>
    <row r="50" spans="3:3" x14ac:dyDescent="0.25">
      <c r="C50"/>
    </row>
    <row r="51" spans="3:3" x14ac:dyDescent="0.25">
      <c r="C51"/>
    </row>
    <row r="52" spans="3:3" x14ac:dyDescent="0.25">
      <c r="C52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678520-71F7-4C03-BDD6-5FEF41017323}">
  <dimension ref="A4:I33"/>
  <sheetViews>
    <sheetView showGridLines="0" zoomScaleNormal="100" workbookViewId="0"/>
  </sheetViews>
  <sheetFormatPr defaultRowHeight="15" outlineLevelRow="1" x14ac:dyDescent="0.25"/>
  <cols>
    <col min="1" max="1" width="11.140625" bestFit="1" customWidth="1"/>
    <col min="2" max="2" width="39" bestFit="1" customWidth="1"/>
    <col min="3" max="3" width="12" style="1" hidden="1" customWidth="1"/>
    <col min="4" max="4" width="12.5703125" style="1" hidden="1" customWidth="1"/>
    <col min="5" max="5" width="19.5703125" style="1" hidden="1" customWidth="1"/>
    <col min="6" max="6" width="19.5703125" style="1" customWidth="1"/>
    <col min="7" max="7" width="15.140625" customWidth="1"/>
    <col min="9" max="9" width="15.42578125" customWidth="1"/>
  </cols>
  <sheetData>
    <row r="4" spans="1:9" ht="30" x14ac:dyDescent="0.25">
      <c r="A4" s="51" t="s">
        <v>178</v>
      </c>
      <c r="B4" s="51" t="s">
        <v>64</v>
      </c>
      <c r="C4" s="52" t="s">
        <v>179</v>
      </c>
      <c r="D4" s="52" t="s">
        <v>180</v>
      </c>
      <c r="E4" s="52" t="s">
        <v>181</v>
      </c>
      <c r="F4" s="57" t="s">
        <v>242</v>
      </c>
      <c r="G4" s="57" t="s">
        <v>182</v>
      </c>
      <c r="H4" s="52" t="s">
        <v>183</v>
      </c>
      <c r="I4" s="57" t="s">
        <v>184</v>
      </c>
    </row>
    <row r="5" spans="1:9" x14ac:dyDescent="0.25">
      <c r="A5" s="2" t="s">
        <v>27</v>
      </c>
      <c r="B5" s="2" t="s">
        <v>120</v>
      </c>
      <c r="C5" s="26">
        <v>1</v>
      </c>
      <c r="D5" s="26">
        <v>1</v>
      </c>
      <c r="E5" s="18">
        <v>3300</v>
      </c>
      <c r="F5" s="80">
        <f>E5/D5</f>
        <v>3300</v>
      </c>
      <c r="G5" s="80">
        <f>E5/C5</f>
        <v>3300</v>
      </c>
      <c r="H5" s="58">
        <f t="shared" ref="H5:H14" si="0">VLOOKUP(A5,$A$31:$B$33,2,FALSE)</f>
        <v>7.0000000000000007E-2</v>
      </c>
      <c r="I5" s="80">
        <f>G5+G5*H5</f>
        <v>3531</v>
      </c>
    </row>
    <row r="6" spans="1:9" x14ac:dyDescent="0.25">
      <c r="A6" s="2" t="s">
        <v>34</v>
      </c>
      <c r="B6" s="2"/>
      <c r="C6" s="26">
        <f>SUM(C7:C14)</f>
        <v>8.5</v>
      </c>
      <c r="D6" s="26">
        <f>SUM(D7:D14)</f>
        <v>9</v>
      </c>
      <c r="E6" s="18">
        <f>SUMPRODUCT(E7:E14,C7:C14)/C6</f>
        <v>2298.8235294117649</v>
      </c>
      <c r="F6" s="80">
        <f>SUMPRODUCT(F7:F14,C7:C14)/C6</f>
        <v>1804.7058823529412</v>
      </c>
      <c r="G6" s="80">
        <f>SUMPRODUCT(G7:G14,C7:C14)/C6</f>
        <v>1869.4117647058824</v>
      </c>
      <c r="H6" s="58">
        <f t="shared" si="0"/>
        <v>7.0000000000000007E-2</v>
      </c>
      <c r="I6" s="80">
        <f>G6+G6*H6</f>
        <v>2000.2705882352943</v>
      </c>
    </row>
    <row r="7" spans="1:9" hidden="1" outlineLevel="1" x14ac:dyDescent="0.25">
      <c r="A7" t="s">
        <v>34</v>
      </c>
      <c r="B7" t="s">
        <v>22</v>
      </c>
      <c r="C7" s="1">
        <v>2</v>
      </c>
      <c r="D7" s="1">
        <v>2</v>
      </c>
      <c r="E7" s="54">
        <v>4200</v>
      </c>
      <c r="F7" s="81">
        <f t="shared" ref="F7:F25" si="1">E7/D7</f>
        <v>2100</v>
      </c>
      <c r="G7" s="81">
        <f t="shared" ref="G7:G14" si="2">E7/C7</f>
        <v>2100</v>
      </c>
      <c r="H7" s="59">
        <f t="shared" si="0"/>
        <v>7.0000000000000007E-2</v>
      </c>
      <c r="I7" s="81">
        <f t="shared" ref="I7:I25" si="3">G7+G7*H7</f>
        <v>2247</v>
      </c>
    </row>
    <row r="8" spans="1:9" hidden="1" outlineLevel="1" x14ac:dyDescent="0.25">
      <c r="A8" t="s">
        <v>34</v>
      </c>
      <c r="B8" t="s">
        <v>185</v>
      </c>
      <c r="C8" s="1">
        <v>1</v>
      </c>
      <c r="D8" s="1">
        <v>1</v>
      </c>
      <c r="E8" s="54">
        <v>1650</v>
      </c>
      <c r="F8" s="81">
        <f t="shared" si="1"/>
        <v>1650</v>
      </c>
      <c r="G8" s="81">
        <f t="shared" si="2"/>
        <v>1650</v>
      </c>
      <c r="H8" s="59">
        <f t="shared" si="0"/>
        <v>7.0000000000000007E-2</v>
      </c>
      <c r="I8" s="81">
        <f t="shared" si="3"/>
        <v>1765.5</v>
      </c>
    </row>
    <row r="9" spans="1:9" hidden="1" outlineLevel="1" x14ac:dyDescent="0.25">
      <c r="A9" t="s">
        <v>34</v>
      </c>
      <c r="B9" t="s">
        <v>186</v>
      </c>
      <c r="C9" s="1">
        <v>1</v>
      </c>
      <c r="D9" s="1">
        <v>1</v>
      </c>
      <c r="E9" s="54">
        <v>1890</v>
      </c>
      <c r="F9" s="81">
        <f t="shared" si="1"/>
        <v>1890</v>
      </c>
      <c r="G9" s="81">
        <f t="shared" si="2"/>
        <v>1890</v>
      </c>
      <c r="H9" s="59">
        <f t="shared" si="0"/>
        <v>7.0000000000000007E-2</v>
      </c>
      <c r="I9" s="81">
        <f t="shared" si="3"/>
        <v>2022.3</v>
      </c>
    </row>
    <row r="10" spans="1:9" hidden="1" outlineLevel="1" x14ac:dyDescent="0.25">
      <c r="A10" t="s">
        <v>34</v>
      </c>
      <c r="B10" t="s">
        <v>187</v>
      </c>
      <c r="C10" s="1">
        <v>0.5</v>
      </c>
      <c r="D10" s="1">
        <v>1</v>
      </c>
      <c r="E10" s="54">
        <v>1100</v>
      </c>
      <c r="F10" s="81">
        <f t="shared" si="1"/>
        <v>1100</v>
      </c>
      <c r="G10" s="81">
        <f t="shared" si="2"/>
        <v>2200</v>
      </c>
      <c r="H10" s="59">
        <f t="shared" si="0"/>
        <v>7.0000000000000007E-2</v>
      </c>
      <c r="I10" s="81">
        <f t="shared" si="3"/>
        <v>2354</v>
      </c>
    </row>
    <row r="11" spans="1:9" hidden="1" outlineLevel="1" x14ac:dyDescent="0.25">
      <c r="A11" t="s">
        <v>34</v>
      </c>
      <c r="B11" t="s">
        <v>188</v>
      </c>
      <c r="C11" s="1">
        <v>1</v>
      </c>
      <c r="D11" s="1">
        <v>1</v>
      </c>
      <c r="E11" s="54">
        <v>1700</v>
      </c>
      <c r="F11" s="81">
        <f t="shared" si="1"/>
        <v>1700</v>
      </c>
      <c r="G11" s="81">
        <f t="shared" si="2"/>
        <v>1700</v>
      </c>
      <c r="H11" s="59">
        <f t="shared" si="0"/>
        <v>7.0000000000000007E-2</v>
      </c>
      <c r="I11" s="81">
        <f t="shared" si="3"/>
        <v>1819</v>
      </c>
    </row>
    <row r="12" spans="1:9" hidden="1" outlineLevel="1" x14ac:dyDescent="0.25">
      <c r="A12" t="s">
        <v>34</v>
      </c>
      <c r="B12" t="s">
        <v>189</v>
      </c>
      <c r="C12" s="1">
        <v>1</v>
      </c>
      <c r="D12" s="1">
        <v>1</v>
      </c>
      <c r="E12" s="54">
        <v>1850</v>
      </c>
      <c r="F12" s="81">
        <f t="shared" si="1"/>
        <v>1850</v>
      </c>
      <c r="G12" s="81">
        <f t="shared" si="2"/>
        <v>1850</v>
      </c>
      <c r="H12" s="59">
        <f t="shared" si="0"/>
        <v>7.0000000000000007E-2</v>
      </c>
      <c r="I12" s="81">
        <f t="shared" si="3"/>
        <v>1979.5</v>
      </c>
    </row>
    <row r="13" spans="1:9" hidden="1" outlineLevel="1" x14ac:dyDescent="0.25">
      <c r="A13" t="s">
        <v>34</v>
      </c>
      <c r="B13" t="s">
        <v>190</v>
      </c>
      <c r="C13" s="1">
        <v>1</v>
      </c>
      <c r="D13" s="1">
        <v>1</v>
      </c>
      <c r="E13" s="54">
        <v>1700</v>
      </c>
      <c r="F13" s="81">
        <f t="shared" si="1"/>
        <v>1700</v>
      </c>
      <c r="G13" s="81">
        <f t="shared" si="2"/>
        <v>1700</v>
      </c>
      <c r="H13" s="59">
        <f t="shared" si="0"/>
        <v>7.0000000000000007E-2</v>
      </c>
      <c r="I13" s="81">
        <f t="shared" si="3"/>
        <v>1819</v>
      </c>
    </row>
    <row r="14" spans="1:9" hidden="1" outlineLevel="1" x14ac:dyDescent="0.25">
      <c r="A14" t="s">
        <v>34</v>
      </c>
      <c r="B14" t="s">
        <v>191</v>
      </c>
      <c r="C14" s="1">
        <v>1</v>
      </c>
      <c r="D14" s="1">
        <v>1</v>
      </c>
      <c r="E14" s="54">
        <v>1800</v>
      </c>
      <c r="F14" s="81">
        <f t="shared" si="1"/>
        <v>1800</v>
      </c>
      <c r="G14" s="81">
        <f t="shared" si="2"/>
        <v>1800</v>
      </c>
      <c r="H14" s="59">
        <f t="shared" si="0"/>
        <v>7.0000000000000007E-2</v>
      </c>
      <c r="I14" s="81">
        <f t="shared" si="3"/>
        <v>1926</v>
      </c>
    </row>
    <row r="15" spans="1:9" collapsed="1" x14ac:dyDescent="0.25">
      <c r="A15" s="2" t="s">
        <v>7</v>
      </c>
      <c r="B15" s="2"/>
      <c r="C15" s="60">
        <f>SUM(C16:C25)</f>
        <v>46.5</v>
      </c>
      <c r="D15" s="61">
        <f>SUM(D16:D25)</f>
        <v>62</v>
      </c>
      <c r="E15" s="18">
        <f>SUMPRODUCT(E16:E25,C16:C25)/C15</f>
        <v>7925.3440860215051</v>
      </c>
      <c r="F15" s="80">
        <f>SUMPRODUCT(F16:F25,C16:C25)/C15</f>
        <v>715.6987943955686</v>
      </c>
      <c r="G15" s="80">
        <f>SUMPRODUCT(G16:G25,C16:C25)/C15</f>
        <v>895.48387096774195</v>
      </c>
      <c r="H15" s="58">
        <v>0.1</v>
      </c>
      <c r="I15" s="80">
        <f t="shared" si="3"/>
        <v>985.0322580645161</v>
      </c>
    </row>
    <row r="16" spans="1:9" hidden="1" outlineLevel="1" x14ac:dyDescent="0.25">
      <c r="A16" t="s">
        <v>7</v>
      </c>
      <c r="B16" t="s">
        <v>14</v>
      </c>
      <c r="C16" s="1">
        <v>14</v>
      </c>
      <c r="D16" s="1">
        <v>22</v>
      </c>
      <c r="E16" s="54">
        <v>10360</v>
      </c>
      <c r="F16" s="81">
        <f t="shared" si="1"/>
        <v>470.90909090909093</v>
      </c>
      <c r="G16" s="81">
        <f t="shared" ref="G16:G25" si="4">E16/C16</f>
        <v>740</v>
      </c>
      <c r="H16" s="59">
        <f t="shared" ref="H16:H25" si="5">VLOOKUP(A16,$A$31:$B$33,2,FALSE)</f>
        <v>0.1</v>
      </c>
      <c r="I16" s="81">
        <f t="shared" si="3"/>
        <v>814</v>
      </c>
    </row>
    <row r="17" spans="1:9" hidden="1" outlineLevel="1" x14ac:dyDescent="0.25">
      <c r="A17" t="s">
        <v>7</v>
      </c>
      <c r="B17" t="s">
        <v>41</v>
      </c>
      <c r="C17" s="1">
        <v>10.5</v>
      </c>
      <c r="D17" s="1">
        <v>15</v>
      </c>
      <c r="E17" s="54">
        <v>8238</v>
      </c>
      <c r="F17" s="81">
        <f t="shared" si="1"/>
        <v>549.20000000000005</v>
      </c>
      <c r="G17" s="81">
        <f t="shared" si="4"/>
        <v>784.57142857142856</v>
      </c>
      <c r="H17" s="59">
        <f t="shared" si="5"/>
        <v>0.1</v>
      </c>
      <c r="I17" s="81">
        <f t="shared" si="3"/>
        <v>863.02857142857147</v>
      </c>
    </row>
    <row r="18" spans="1:9" hidden="1" outlineLevel="1" x14ac:dyDescent="0.25">
      <c r="A18" t="s">
        <v>7</v>
      </c>
      <c r="B18" t="s">
        <v>192</v>
      </c>
      <c r="C18" s="1">
        <v>9.25</v>
      </c>
      <c r="D18" s="1">
        <v>10</v>
      </c>
      <c r="E18" s="54">
        <v>11980</v>
      </c>
      <c r="F18" s="81">
        <f t="shared" si="1"/>
        <v>1198</v>
      </c>
      <c r="G18" s="81">
        <f t="shared" si="4"/>
        <v>1295.1351351351352</v>
      </c>
      <c r="H18" s="59">
        <f t="shared" si="5"/>
        <v>0.1</v>
      </c>
      <c r="I18" s="81">
        <f t="shared" si="3"/>
        <v>1424.6486486486488</v>
      </c>
    </row>
    <row r="19" spans="1:9" hidden="1" outlineLevel="1" x14ac:dyDescent="0.25">
      <c r="A19" t="s">
        <v>7</v>
      </c>
      <c r="B19" t="s">
        <v>8</v>
      </c>
      <c r="C19" s="1">
        <v>4</v>
      </c>
      <c r="D19" s="1">
        <v>5</v>
      </c>
      <c r="E19" s="54">
        <v>2800</v>
      </c>
      <c r="F19" s="81">
        <f t="shared" si="1"/>
        <v>560</v>
      </c>
      <c r="G19" s="81">
        <f t="shared" si="4"/>
        <v>700</v>
      </c>
      <c r="H19" s="59">
        <f t="shared" si="5"/>
        <v>0.1</v>
      </c>
      <c r="I19" s="81">
        <f t="shared" si="3"/>
        <v>770</v>
      </c>
    </row>
    <row r="20" spans="1:9" hidden="1" outlineLevel="1" x14ac:dyDescent="0.25">
      <c r="A20" t="s">
        <v>7</v>
      </c>
      <c r="B20" t="s">
        <v>193</v>
      </c>
      <c r="C20" s="1">
        <v>3</v>
      </c>
      <c r="D20" s="1">
        <v>3</v>
      </c>
      <c r="E20" s="54">
        <v>2653</v>
      </c>
      <c r="F20" s="81">
        <f t="shared" si="1"/>
        <v>884.33333333333337</v>
      </c>
      <c r="G20" s="81">
        <f t="shared" si="4"/>
        <v>884.33333333333337</v>
      </c>
      <c r="H20" s="59">
        <f t="shared" si="5"/>
        <v>0.1</v>
      </c>
      <c r="I20" s="81">
        <f t="shared" si="3"/>
        <v>972.76666666666665</v>
      </c>
    </row>
    <row r="21" spans="1:9" hidden="1" outlineLevel="1" x14ac:dyDescent="0.25">
      <c r="A21" t="s">
        <v>7</v>
      </c>
      <c r="B21" t="s">
        <v>194</v>
      </c>
      <c r="C21" s="1">
        <v>2</v>
      </c>
      <c r="D21" s="1">
        <v>3</v>
      </c>
      <c r="E21" s="54">
        <v>1552</v>
      </c>
      <c r="F21" s="81">
        <f t="shared" si="1"/>
        <v>517.33333333333337</v>
      </c>
      <c r="G21" s="81">
        <f t="shared" si="4"/>
        <v>776</v>
      </c>
      <c r="H21" s="59">
        <f t="shared" si="5"/>
        <v>0.1</v>
      </c>
      <c r="I21" s="81">
        <f t="shared" si="3"/>
        <v>853.6</v>
      </c>
    </row>
    <row r="22" spans="1:9" hidden="1" outlineLevel="1" x14ac:dyDescent="0.25">
      <c r="A22" t="s">
        <v>7</v>
      </c>
      <c r="B22" t="s">
        <v>195</v>
      </c>
      <c r="C22" s="1">
        <v>1</v>
      </c>
      <c r="D22" s="1">
        <v>1</v>
      </c>
      <c r="E22" s="54">
        <v>1375</v>
      </c>
      <c r="F22" s="81">
        <f t="shared" si="1"/>
        <v>1375</v>
      </c>
      <c r="G22" s="81">
        <f t="shared" si="4"/>
        <v>1375</v>
      </c>
      <c r="H22" s="59">
        <f t="shared" si="5"/>
        <v>0.1</v>
      </c>
      <c r="I22" s="81">
        <f t="shared" si="3"/>
        <v>1512.5</v>
      </c>
    </row>
    <row r="23" spans="1:9" hidden="1" outlineLevel="1" x14ac:dyDescent="0.25">
      <c r="A23" t="s">
        <v>7</v>
      </c>
      <c r="B23" t="s">
        <v>196</v>
      </c>
      <c r="C23" s="1">
        <v>1</v>
      </c>
      <c r="D23" s="1">
        <v>1</v>
      </c>
      <c r="E23" s="54">
        <v>1154</v>
      </c>
      <c r="F23" s="81">
        <f t="shared" si="1"/>
        <v>1154</v>
      </c>
      <c r="G23" s="81">
        <f t="shared" si="4"/>
        <v>1154</v>
      </c>
      <c r="H23" s="59">
        <f t="shared" si="5"/>
        <v>0.1</v>
      </c>
      <c r="I23" s="81">
        <f t="shared" si="3"/>
        <v>1269.4000000000001</v>
      </c>
    </row>
    <row r="24" spans="1:9" hidden="1" outlineLevel="1" x14ac:dyDescent="0.25">
      <c r="A24" t="s">
        <v>7</v>
      </c>
      <c r="B24" t="s">
        <v>197</v>
      </c>
      <c r="C24" s="1">
        <v>0.75</v>
      </c>
      <c r="D24" s="1">
        <v>1</v>
      </c>
      <c r="E24" s="54">
        <v>582</v>
      </c>
      <c r="F24" s="81">
        <f t="shared" si="1"/>
        <v>582</v>
      </c>
      <c r="G24" s="81">
        <f t="shared" si="4"/>
        <v>776</v>
      </c>
      <c r="H24" s="59">
        <f t="shared" si="5"/>
        <v>0.1</v>
      </c>
      <c r="I24" s="81">
        <f t="shared" si="3"/>
        <v>853.6</v>
      </c>
    </row>
    <row r="25" spans="1:9" hidden="1" outlineLevel="1" x14ac:dyDescent="0.25">
      <c r="A25" t="s">
        <v>7</v>
      </c>
      <c r="B25" t="s">
        <v>198</v>
      </c>
      <c r="C25" s="1">
        <v>1</v>
      </c>
      <c r="D25" s="1">
        <v>1</v>
      </c>
      <c r="E25" s="54">
        <v>946</v>
      </c>
      <c r="F25" s="81">
        <f t="shared" si="1"/>
        <v>946</v>
      </c>
      <c r="G25" s="81">
        <f t="shared" si="4"/>
        <v>946</v>
      </c>
      <c r="H25" s="59">
        <f t="shared" si="5"/>
        <v>0.1</v>
      </c>
      <c r="I25" s="81">
        <f t="shared" si="3"/>
        <v>1040.5999999999999</v>
      </c>
    </row>
    <row r="26" spans="1:9" collapsed="1" x14ac:dyDescent="0.25"/>
    <row r="30" spans="1:9" x14ac:dyDescent="0.25">
      <c r="A30" s="72"/>
      <c r="B30" s="73" t="s">
        <v>199</v>
      </c>
    </row>
    <row r="31" spans="1:9" x14ac:dyDescent="0.25">
      <c r="A31" s="72" t="s">
        <v>200</v>
      </c>
      <c r="B31" s="74">
        <v>0.1</v>
      </c>
    </row>
    <row r="32" spans="1:9" x14ac:dyDescent="0.25">
      <c r="A32" s="72" t="s">
        <v>201</v>
      </c>
      <c r="B32" s="74">
        <v>7.0000000000000007E-2</v>
      </c>
    </row>
    <row r="33" spans="1:9" s="1" customFormat="1" x14ac:dyDescent="0.25">
      <c r="A33" s="72" t="s">
        <v>202</v>
      </c>
      <c r="B33" s="74">
        <v>7.0000000000000007E-2</v>
      </c>
      <c r="G33"/>
      <c r="H33"/>
      <c r="I3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39A8D1-F6D1-47D5-AAFD-D81502AED278}">
  <dimension ref="B4:K31"/>
  <sheetViews>
    <sheetView showGridLines="0" zoomScale="85" zoomScaleNormal="85" workbookViewId="0"/>
  </sheetViews>
  <sheetFormatPr defaultRowHeight="15" x14ac:dyDescent="0.25"/>
  <cols>
    <col min="2" max="2" width="21.28515625" bestFit="1" customWidth="1"/>
    <col min="3" max="3" width="53.85546875" customWidth="1"/>
    <col min="4" max="4" width="13.5703125" bestFit="1" customWidth="1"/>
    <col min="5" max="5" width="10" bestFit="1" customWidth="1"/>
    <col min="6" max="6" width="12.5703125" bestFit="1" customWidth="1"/>
    <col min="8" max="8" width="31.42578125" bestFit="1" customWidth="1"/>
    <col min="9" max="9" width="10.42578125" bestFit="1" customWidth="1"/>
    <col min="11" max="11" width="10.42578125" bestFit="1" customWidth="1"/>
  </cols>
  <sheetData>
    <row r="4" spans="2:11" x14ac:dyDescent="0.25">
      <c r="C4" t="s">
        <v>203</v>
      </c>
    </row>
    <row r="6" spans="2:11" ht="15.75" thickBot="1" x14ac:dyDescent="0.3">
      <c r="B6" s="62" t="s">
        <v>204</v>
      </c>
      <c r="C6" s="62" t="s">
        <v>64</v>
      </c>
      <c r="D6" s="62" t="s">
        <v>205</v>
      </c>
      <c r="E6" s="63" t="s">
        <v>206</v>
      </c>
      <c r="F6" s="63" t="s">
        <v>207</v>
      </c>
      <c r="H6" s="77" t="s">
        <v>241</v>
      </c>
      <c r="I6" s="78">
        <v>2022</v>
      </c>
      <c r="J6" s="78" t="s">
        <v>243</v>
      </c>
      <c r="K6" s="78">
        <v>2023</v>
      </c>
    </row>
    <row r="7" spans="2:11" ht="15.75" thickTop="1" x14ac:dyDescent="0.25">
      <c r="B7" t="s">
        <v>208</v>
      </c>
      <c r="C7" t="s">
        <v>209</v>
      </c>
      <c r="D7">
        <v>770</v>
      </c>
      <c r="E7" s="14">
        <v>0.1</v>
      </c>
      <c r="F7" s="2">
        <f t="shared" ref="F7:F31" si="0">D7+D7*E7</f>
        <v>847</v>
      </c>
      <c r="H7" t="s">
        <v>238</v>
      </c>
      <c r="I7" s="5">
        <f>AVERAGE(D7:D21)</f>
        <v>770.66666666666663</v>
      </c>
      <c r="J7" s="59">
        <v>0.1</v>
      </c>
      <c r="K7" s="5">
        <f>I7*J7+I7</f>
        <v>847.73333333333335</v>
      </c>
    </row>
    <row r="8" spans="2:11" x14ac:dyDescent="0.25">
      <c r="B8" t="s">
        <v>208</v>
      </c>
      <c r="C8" t="s">
        <v>209</v>
      </c>
      <c r="D8">
        <v>840</v>
      </c>
      <c r="E8" s="14">
        <v>0.1</v>
      </c>
      <c r="F8" s="2">
        <f t="shared" si="0"/>
        <v>924</v>
      </c>
      <c r="H8" t="s">
        <v>120</v>
      </c>
      <c r="I8" s="5">
        <f>D22</f>
        <v>2000</v>
      </c>
      <c r="J8" s="59">
        <v>0.1</v>
      </c>
      <c r="K8" s="5">
        <f t="shared" ref="K8:K13" si="1">I8*J8+I8</f>
        <v>2200</v>
      </c>
    </row>
    <row r="9" spans="2:11" x14ac:dyDescent="0.25">
      <c r="B9" t="s">
        <v>208</v>
      </c>
      <c r="C9" t="s">
        <v>209</v>
      </c>
      <c r="D9">
        <v>790</v>
      </c>
      <c r="E9" s="14">
        <v>0.1</v>
      </c>
      <c r="F9" s="2">
        <f t="shared" si="0"/>
        <v>869</v>
      </c>
      <c r="H9" t="s">
        <v>217</v>
      </c>
      <c r="I9" s="5">
        <f>AVERAGE(D23:D24)</f>
        <v>885</v>
      </c>
      <c r="J9" s="59">
        <v>0.1</v>
      </c>
      <c r="K9" s="5">
        <f t="shared" si="1"/>
        <v>973.5</v>
      </c>
    </row>
    <row r="10" spans="2:11" x14ac:dyDescent="0.25">
      <c r="B10" t="s">
        <v>210</v>
      </c>
      <c r="C10" t="s">
        <v>209</v>
      </c>
      <c r="D10">
        <v>780</v>
      </c>
      <c r="E10" s="14">
        <v>0.1</v>
      </c>
      <c r="F10" s="2">
        <f t="shared" si="0"/>
        <v>858</v>
      </c>
      <c r="H10" t="s">
        <v>239</v>
      </c>
      <c r="I10" s="5">
        <f>AVERAGE(D25:D26)</f>
        <v>2000</v>
      </c>
      <c r="J10" s="59">
        <v>0.1</v>
      </c>
      <c r="K10" s="5">
        <f t="shared" si="1"/>
        <v>2200</v>
      </c>
    </row>
    <row r="11" spans="2:11" x14ac:dyDescent="0.25">
      <c r="B11" t="s">
        <v>210</v>
      </c>
      <c r="C11" t="s">
        <v>209</v>
      </c>
      <c r="D11">
        <v>790</v>
      </c>
      <c r="E11" s="14">
        <v>0.1</v>
      </c>
      <c r="F11" s="2">
        <f t="shared" si="0"/>
        <v>869</v>
      </c>
      <c r="H11" t="s">
        <v>220</v>
      </c>
      <c r="I11" s="5">
        <f>AVERAGE(D27:D28)</f>
        <v>760</v>
      </c>
      <c r="J11" s="59">
        <v>0.1</v>
      </c>
      <c r="K11" s="5">
        <f t="shared" si="1"/>
        <v>836</v>
      </c>
    </row>
    <row r="12" spans="2:11" x14ac:dyDescent="0.25">
      <c r="B12" t="s">
        <v>211</v>
      </c>
      <c r="C12" t="s">
        <v>209</v>
      </c>
      <c r="D12">
        <v>790</v>
      </c>
      <c r="E12" s="14">
        <v>0.1</v>
      </c>
      <c r="F12" s="2">
        <f t="shared" si="0"/>
        <v>869</v>
      </c>
      <c r="H12" t="s">
        <v>14</v>
      </c>
      <c r="I12" s="5">
        <f>AVERAGE(D29:D30)</f>
        <v>670</v>
      </c>
      <c r="J12" s="59">
        <v>0.1</v>
      </c>
      <c r="K12" s="5">
        <f t="shared" si="1"/>
        <v>737</v>
      </c>
    </row>
    <row r="13" spans="2:11" x14ac:dyDescent="0.25">
      <c r="B13" t="s">
        <v>212</v>
      </c>
      <c r="C13" t="s">
        <v>209</v>
      </c>
      <c r="D13">
        <v>720</v>
      </c>
      <c r="E13" s="14">
        <v>0.1</v>
      </c>
      <c r="F13" s="2">
        <f t="shared" si="0"/>
        <v>792</v>
      </c>
      <c r="H13" t="s">
        <v>240</v>
      </c>
      <c r="I13" s="5">
        <f>D31</f>
        <v>820</v>
      </c>
      <c r="J13" s="59">
        <v>0.1</v>
      </c>
      <c r="K13" s="5">
        <f t="shared" si="1"/>
        <v>902</v>
      </c>
    </row>
    <row r="14" spans="2:11" x14ac:dyDescent="0.25">
      <c r="B14" t="s">
        <v>208</v>
      </c>
      <c r="C14" t="s">
        <v>213</v>
      </c>
      <c r="D14">
        <v>720</v>
      </c>
      <c r="E14" s="14">
        <v>0.1</v>
      </c>
      <c r="F14" s="2">
        <f t="shared" si="0"/>
        <v>792</v>
      </c>
    </row>
    <row r="15" spans="2:11" x14ac:dyDescent="0.25">
      <c r="B15" t="s">
        <v>212</v>
      </c>
      <c r="C15" t="s">
        <v>213</v>
      </c>
      <c r="D15">
        <v>720</v>
      </c>
      <c r="E15" s="14">
        <v>0.1</v>
      </c>
      <c r="F15" s="2">
        <f t="shared" si="0"/>
        <v>792</v>
      </c>
    </row>
    <row r="16" spans="2:11" x14ac:dyDescent="0.25">
      <c r="B16" t="s">
        <v>208</v>
      </c>
      <c r="C16" t="s">
        <v>214</v>
      </c>
      <c r="D16">
        <v>350</v>
      </c>
      <c r="E16" s="14">
        <v>0.1</v>
      </c>
      <c r="F16" s="2">
        <f t="shared" si="0"/>
        <v>385</v>
      </c>
    </row>
    <row r="17" spans="2:6" x14ac:dyDescent="0.25">
      <c r="B17" t="s">
        <v>208</v>
      </c>
      <c r="C17" t="s">
        <v>215</v>
      </c>
      <c r="D17">
        <v>900</v>
      </c>
      <c r="E17" s="14">
        <v>0.1</v>
      </c>
      <c r="F17" s="2">
        <f t="shared" si="0"/>
        <v>990</v>
      </c>
    </row>
    <row r="18" spans="2:6" x14ac:dyDescent="0.25">
      <c r="B18" t="s">
        <v>208</v>
      </c>
      <c r="C18" t="s">
        <v>215</v>
      </c>
      <c r="D18">
        <v>910</v>
      </c>
      <c r="E18" s="14">
        <v>0.1</v>
      </c>
      <c r="F18" s="2">
        <f t="shared" si="0"/>
        <v>1001</v>
      </c>
    </row>
    <row r="19" spans="2:6" x14ac:dyDescent="0.25">
      <c r="B19" t="s">
        <v>208</v>
      </c>
      <c r="C19" t="s">
        <v>215</v>
      </c>
      <c r="D19">
        <v>830</v>
      </c>
      <c r="E19" s="14">
        <v>0.1</v>
      </c>
      <c r="F19" s="2">
        <f t="shared" si="0"/>
        <v>913</v>
      </c>
    </row>
    <row r="20" spans="2:6" x14ac:dyDescent="0.25">
      <c r="B20" t="s">
        <v>210</v>
      </c>
      <c r="C20" t="s">
        <v>215</v>
      </c>
      <c r="D20">
        <v>850</v>
      </c>
      <c r="E20" s="14">
        <v>0.1</v>
      </c>
      <c r="F20" s="2">
        <f t="shared" si="0"/>
        <v>935</v>
      </c>
    </row>
    <row r="21" spans="2:6" x14ac:dyDescent="0.25">
      <c r="B21" t="s">
        <v>212</v>
      </c>
      <c r="C21" t="s">
        <v>215</v>
      </c>
      <c r="D21">
        <v>800</v>
      </c>
      <c r="E21" s="14">
        <v>0.1</v>
      </c>
      <c r="F21" s="2">
        <f t="shared" si="0"/>
        <v>880</v>
      </c>
    </row>
    <row r="22" spans="2:6" x14ac:dyDescent="0.25">
      <c r="B22" t="s">
        <v>216</v>
      </c>
      <c r="C22" t="s">
        <v>120</v>
      </c>
      <c r="D22">
        <v>2000</v>
      </c>
      <c r="E22" s="14">
        <v>0.1</v>
      </c>
      <c r="F22" s="2">
        <f t="shared" si="0"/>
        <v>2200</v>
      </c>
    </row>
    <row r="23" spans="2:6" x14ac:dyDescent="0.25">
      <c r="B23" t="s">
        <v>208</v>
      </c>
      <c r="C23" t="s">
        <v>217</v>
      </c>
      <c r="D23">
        <v>950</v>
      </c>
      <c r="E23" s="14">
        <v>0.1</v>
      </c>
      <c r="F23" s="2">
        <f t="shared" si="0"/>
        <v>1045</v>
      </c>
    </row>
    <row r="24" spans="2:6" x14ac:dyDescent="0.25">
      <c r="B24" t="s">
        <v>212</v>
      </c>
      <c r="C24" t="s">
        <v>217</v>
      </c>
      <c r="D24">
        <v>820</v>
      </c>
      <c r="E24" s="14">
        <v>0.1</v>
      </c>
      <c r="F24" s="2">
        <f t="shared" si="0"/>
        <v>902</v>
      </c>
    </row>
    <row r="25" spans="2:6" x14ac:dyDescent="0.25">
      <c r="B25" t="s">
        <v>216</v>
      </c>
      <c r="C25" t="s">
        <v>218</v>
      </c>
      <c r="D25">
        <v>2000</v>
      </c>
      <c r="E25" s="14">
        <v>0.1</v>
      </c>
      <c r="F25" s="2">
        <f t="shared" si="0"/>
        <v>2200</v>
      </c>
    </row>
    <row r="26" spans="2:6" x14ac:dyDescent="0.25">
      <c r="B26" t="s">
        <v>210</v>
      </c>
      <c r="C26" t="s">
        <v>219</v>
      </c>
      <c r="D26">
        <v>2000</v>
      </c>
      <c r="E26" s="14">
        <v>0.1</v>
      </c>
      <c r="F26" s="2">
        <f t="shared" si="0"/>
        <v>2200</v>
      </c>
    </row>
    <row r="27" spans="2:6" x14ac:dyDescent="0.25">
      <c r="B27" t="s">
        <v>208</v>
      </c>
      <c r="C27" t="s">
        <v>220</v>
      </c>
      <c r="D27">
        <v>760</v>
      </c>
      <c r="E27" s="14">
        <v>0.1</v>
      </c>
      <c r="F27" s="2">
        <f t="shared" si="0"/>
        <v>836</v>
      </c>
    </row>
    <row r="28" spans="2:6" x14ac:dyDescent="0.25">
      <c r="B28" t="s">
        <v>210</v>
      </c>
      <c r="C28" t="s">
        <v>220</v>
      </c>
      <c r="D28">
        <v>760</v>
      </c>
      <c r="E28" s="14">
        <v>0.1</v>
      </c>
      <c r="F28" s="2">
        <f t="shared" si="0"/>
        <v>836</v>
      </c>
    </row>
    <row r="29" spans="2:6" x14ac:dyDescent="0.25">
      <c r="B29" t="s">
        <v>208</v>
      </c>
      <c r="C29" t="s">
        <v>14</v>
      </c>
      <c r="D29">
        <v>660</v>
      </c>
      <c r="E29" s="14">
        <v>0.1</v>
      </c>
      <c r="F29" s="2">
        <f t="shared" si="0"/>
        <v>726</v>
      </c>
    </row>
    <row r="30" spans="2:6" x14ac:dyDescent="0.25">
      <c r="B30" t="s">
        <v>221</v>
      </c>
      <c r="C30" t="s">
        <v>14</v>
      </c>
      <c r="D30">
        <v>680</v>
      </c>
      <c r="E30" s="14">
        <v>0.1</v>
      </c>
      <c r="F30" s="2">
        <f t="shared" si="0"/>
        <v>748</v>
      </c>
    </row>
    <row r="31" spans="2:6" x14ac:dyDescent="0.25">
      <c r="B31" t="s">
        <v>211</v>
      </c>
      <c r="C31" t="s">
        <v>222</v>
      </c>
      <c r="D31">
        <v>820</v>
      </c>
      <c r="E31" s="14">
        <v>0.1</v>
      </c>
      <c r="F31" s="2">
        <f t="shared" si="0"/>
        <v>902</v>
      </c>
    </row>
  </sheetData>
  <autoFilter ref="B6:F31" xr:uid="{C514805E-B912-44ED-A7F5-9F9AF926E19B}">
    <sortState xmlns:xlrd2="http://schemas.microsoft.com/office/spreadsheetml/2017/richdata2" ref="B7:F31">
      <sortCondition ref="C6:C31"/>
    </sortState>
  </autoFilter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B2BA19-DDF5-4B99-8D49-07791852846C}">
  <dimension ref="A4:H21"/>
  <sheetViews>
    <sheetView showGridLines="0" zoomScaleNormal="100" workbookViewId="0">
      <selection activeCell="D1" sqref="C1:D1048576"/>
    </sheetView>
  </sheetViews>
  <sheetFormatPr defaultRowHeight="15" outlineLevelRow="1" x14ac:dyDescent="0.25"/>
  <cols>
    <col min="1" max="1" width="12.140625" bestFit="1" customWidth="1"/>
    <col min="2" max="2" width="27.28515625" bestFit="1" customWidth="1"/>
    <col min="3" max="3" width="12" hidden="1" customWidth="1"/>
    <col min="4" max="4" width="12.5703125" hidden="1" customWidth="1"/>
    <col min="5" max="5" width="19.5703125" hidden="1" customWidth="1"/>
    <col min="6" max="7" width="15.140625" customWidth="1"/>
    <col min="8" max="8" width="15.7109375" customWidth="1"/>
  </cols>
  <sheetData>
    <row r="4" spans="1:8" ht="30" x14ac:dyDescent="0.25">
      <c r="A4" s="51" t="s">
        <v>178</v>
      </c>
      <c r="B4" s="51" t="s">
        <v>64</v>
      </c>
      <c r="C4" s="52" t="s">
        <v>179</v>
      </c>
      <c r="D4" s="52" t="s">
        <v>180</v>
      </c>
      <c r="E4" s="52" t="s">
        <v>181</v>
      </c>
      <c r="F4" s="57" t="s">
        <v>182</v>
      </c>
      <c r="G4" s="52" t="s">
        <v>183</v>
      </c>
      <c r="H4" s="57" t="s">
        <v>184</v>
      </c>
    </row>
    <row r="5" spans="1:8" x14ac:dyDescent="0.25">
      <c r="A5" s="64" t="s">
        <v>223</v>
      </c>
      <c r="B5" s="64"/>
      <c r="C5" s="64">
        <v>3</v>
      </c>
      <c r="D5" s="64">
        <v>3</v>
      </c>
      <c r="E5" s="64">
        <v>7600</v>
      </c>
      <c r="F5" s="79">
        <f>SUMPRODUCT(F6:F8,C6:C8)/C5</f>
        <v>2533.3333333333335</v>
      </c>
      <c r="G5" s="65">
        <v>0.14000000000000001</v>
      </c>
      <c r="H5" s="79">
        <f>F5+F5*G5</f>
        <v>2888</v>
      </c>
    </row>
    <row r="6" spans="1:8" hidden="1" outlineLevel="1" x14ac:dyDescent="0.25">
      <c r="A6" s="66" t="s">
        <v>27</v>
      </c>
      <c r="B6" t="s">
        <v>224</v>
      </c>
      <c r="C6">
        <v>1</v>
      </c>
      <c r="D6">
        <v>1</v>
      </c>
      <c r="E6">
        <v>2600</v>
      </c>
      <c r="F6" s="5">
        <f>E6/C6</f>
        <v>2600</v>
      </c>
      <c r="G6" s="50">
        <v>0.14000000000000001</v>
      </c>
      <c r="H6" s="5">
        <f>F6+F6*G6</f>
        <v>2964</v>
      </c>
    </row>
    <row r="7" spans="1:8" hidden="1" outlineLevel="1" x14ac:dyDescent="0.25">
      <c r="A7" s="66"/>
      <c r="B7" t="s">
        <v>225</v>
      </c>
      <c r="C7">
        <v>1</v>
      </c>
      <c r="D7">
        <v>1</v>
      </c>
      <c r="E7">
        <v>1900</v>
      </c>
      <c r="F7" s="5">
        <f t="shared" ref="F7:F20" si="0">E7/C7</f>
        <v>1900</v>
      </c>
      <c r="G7" s="50">
        <v>0.14000000000000001</v>
      </c>
      <c r="H7" s="5">
        <f t="shared" ref="H7:H9" si="1">F7+F7*G7</f>
        <v>2166</v>
      </c>
    </row>
    <row r="8" spans="1:8" hidden="1" outlineLevel="1" x14ac:dyDescent="0.25">
      <c r="A8" s="67"/>
      <c r="B8" t="s">
        <v>226</v>
      </c>
      <c r="C8">
        <v>1</v>
      </c>
      <c r="D8">
        <v>1</v>
      </c>
      <c r="E8">
        <v>3100</v>
      </c>
      <c r="F8" s="5">
        <f t="shared" si="0"/>
        <v>3100</v>
      </c>
      <c r="G8" s="50">
        <v>0.14000000000000001</v>
      </c>
      <c r="H8" s="5">
        <f t="shared" si="1"/>
        <v>3534</v>
      </c>
    </row>
    <row r="9" spans="1:8" collapsed="1" x14ac:dyDescent="0.25">
      <c r="A9" s="64" t="s">
        <v>227</v>
      </c>
      <c r="B9" s="64"/>
      <c r="C9" s="64">
        <v>5</v>
      </c>
      <c r="D9" s="64">
        <v>5</v>
      </c>
      <c r="E9" s="64">
        <v>7650</v>
      </c>
      <c r="F9" s="79">
        <f>SUMPRODUCT(F10:F14,C10:C14)/C9</f>
        <v>1530</v>
      </c>
      <c r="G9" s="65">
        <v>0.14000000000000001</v>
      </c>
      <c r="H9" s="79">
        <f t="shared" si="1"/>
        <v>1744.2</v>
      </c>
    </row>
    <row r="10" spans="1:8" hidden="1" outlineLevel="1" x14ac:dyDescent="0.25">
      <c r="A10" s="66" t="s">
        <v>34</v>
      </c>
      <c r="B10" t="s">
        <v>228</v>
      </c>
      <c r="C10">
        <v>1</v>
      </c>
      <c r="D10">
        <v>1</v>
      </c>
      <c r="E10">
        <v>1750</v>
      </c>
      <c r="F10" s="5">
        <f t="shared" si="0"/>
        <v>1750</v>
      </c>
      <c r="G10" s="50">
        <v>0.14000000000000001</v>
      </c>
      <c r="H10" s="5">
        <f>F10+F10*G10</f>
        <v>1995</v>
      </c>
    </row>
    <row r="11" spans="1:8" hidden="1" outlineLevel="1" x14ac:dyDescent="0.25">
      <c r="A11" s="66"/>
      <c r="B11" t="s">
        <v>229</v>
      </c>
      <c r="C11">
        <v>1</v>
      </c>
      <c r="D11">
        <v>1</v>
      </c>
      <c r="E11">
        <v>1500</v>
      </c>
      <c r="F11" s="5">
        <f t="shared" si="0"/>
        <v>1500</v>
      </c>
      <c r="G11" s="50">
        <v>0.14000000000000001</v>
      </c>
      <c r="H11" s="5">
        <f t="shared" ref="H11:H20" si="2">F11+F11*G11</f>
        <v>1710</v>
      </c>
    </row>
    <row r="12" spans="1:8" hidden="1" outlineLevel="1" x14ac:dyDescent="0.25">
      <c r="A12" s="66"/>
      <c r="B12" t="s">
        <v>230</v>
      </c>
      <c r="C12">
        <v>1</v>
      </c>
      <c r="D12">
        <v>1</v>
      </c>
      <c r="E12">
        <v>1500</v>
      </c>
      <c r="F12" s="5">
        <f t="shared" si="0"/>
        <v>1500</v>
      </c>
      <c r="G12" s="50">
        <v>0.14000000000000001</v>
      </c>
      <c r="H12" s="5">
        <f t="shared" si="2"/>
        <v>1710</v>
      </c>
    </row>
    <row r="13" spans="1:8" hidden="1" outlineLevel="1" x14ac:dyDescent="0.25">
      <c r="A13" s="66"/>
      <c r="B13" t="s">
        <v>231</v>
      </c>
      <c r="C13">
        <v>1</v>
      </c>
      <c r="D13">
        <v>1</v>
      </c>
      <c r="E13">
        <v>1150</v>
      </c>
      <c r="F13" s="5">
        <f t="shared" si="0"/>
        <v>1150</v>
      </c>
      <c r="G13" s="50">
        <v>0.14000000000000001</v>
      </c>
      <c r="H13" s="5">
        <f t="shared" si="2"/>
        <v>1311</v>
      </c>
    </row>
    <row r="14" spans="1:8" hidden="1" outlineLevel="1" x14ac:dyDescent="0.25">
      <c r="A14" s="67"/>
      <c r="B14" t="s">
        <v>232</v>
      </c>
      <c r="C14">
        <v>1</v>
      </c>
      <c r="D14">
        <v>1</v>
      </c>
      <c r="E14">
        <v>1750</v>
      </c>
      <c r="F14" s="5">
        <f t="shared" si="0"/>
        <v>1750</v>
      </c>
      <c r="G14" s="50">
        <v>0.14000000000000001</v>
      </c>
      <c r="H14" s="5">
        <f t="shared" si="2"/>
        <v>1995</v>
      </c>
    </row>
    <row r="15" spans="1:8" collapsed="1" x14ac:dyDescent="0.25">
      <c r="A15" s="64" t="s">
        <v>233</v>
      </c>
      <c r="B15" s="64"/>
      <c r="C15" s="64">
        <v>1</v>
      </c>
      <c r="D15" s="64">
        <v>1</v>
      </c>
      <c r="E15" s="64">
        <v>2200</v>
      </c>
      <c r="F15" s="79">
        <f>F16</f>
        <v>2200</v>
      </c>
      <c r="G15" s="65">
        <v>0.14000000000000001</v>
      </c>
      <c r="H15" s="79">
        <f t="shared" si="2"/>
        <v>2508</v>
      </c>
    </row>
    <row r="16" spans="1:8" hidden="1" outlineLevel="1" x14ac:dyDescent="0.25">
      <c r="A16" s="67" t="s">
        <v>23</v>
      </c>
      <c r="B16" t="s">
        <v>234</v>
      </c>
      <c r="C16">
        <v>1</v>
      </c>
      <c r="D16">
        <v>1</v>
      </c>
      <c r="E16">
        <v>2200</v>
      </c>
      <c r="F16" s="5">
        <f t="shared" si="0"/>
        <v>2200</v>
      </c>
      <c r="G16" s="50">
        <v>0.14000000000000001</v>
      </c>
      <c r="H16" s="5">
        <f t="shared" si="2"/>
        <v>2508</v>
      </c>
    </row>
    <row r="17" spans="1:8" collapsed="1" x14ac:dyDescent="0.25">
      <c r="A17" s="64" t="s">
        <v>235</v>
      </c>
      <c r="B17" s="64"/>
      <c r="C17" s="64">
        <v>17.75</v>
      </c>
      <c r="D17" s="64">
        <v>19</v>
      </c>
      <c r="E17" s="64">
        <v>26400</v>
      </c>
      <c r="F17" s="79">
        <f>SUMPRODUCT(F18:F20,C18:C20)/C17</f>
        <v>1487.3239436619717</v>
      </c>
      <c r="G17" s="65">
        <v>0.14000000000000001</v>
      </c>
      <c r="H17" s="79">
        <f t="shared" si="2"/>
        <v>1695.5492957746478</v>
      </c>
    </row>
    <row r="18" spans="1:8" hidden="1" outlineLevel="1" x14ac:dyDescent="0.25">
      <c r="A18" s="66" t="s">
        <v>7</v>
      </c>
      <c r="B18" t="s">
        <v>236</v>
      </c>
      <c r="C18">
        <v>3.75</v>
      </c>
      <c r="D18">
        <v>4</v>
      </c>
      <c r="E18">
        <v>3950</v>
      </c>
      <c r="F18" s="68">
        <f t="shared" si="0"/>
        <v>1053.3333333333333</v>
      </c>
      <c r="G18" s="50">
        <v>0.14000000000000001</v>
      </c>
      <c r="H18" s="68">
        <f t="shared" si="2"/>
        <v>1200.8</v>
      </c>
    </row>
    <row r="19" spans="1:8" hidden="1" outlineLevel="1" x14ac:dyDescent="0.25">
      <c r="A19" s="66"/>
      <c r="B19" t="s">
        <v>37</v>
      </c>
      <c r="C19">
        <v>10</v>
      </c>
      <c r="D19">
        <v>11</v>
      </c>
      <c r="E19">
        <v>15450</v>
      </c>
      <c r="F19">
        <f t="shared" si="0"/>
        <v>1545</v>
      </c>
      <c r="G19" s="50">
        <v>0.14000000000000001</v>
      </c>
      <c r="H19">
        <f t="shared" si="2"/>
        <v>1761.3</v>
      </c>
    </row>
    <row r="20" spans="1:8" hidden="1" outlineLevel="1" x14ac:dyDescent="0.25">
      <c r="A20" s="66"/>
      <c r="B20" t="s">
        <v>237</v>
      </c>
      <c r="C20">
        <v>4</v>
      </c>
      <c r="D20">
        <v>4</v>
      </c>
      <c r="E20">
        <v>7000</v>
      </c>
      <c r="F20">
        <f t="shared" si="0"/>
        <v>1750</v>
      </c>
      <c r="G20" s="50">
        <v>0.14000000000000001</v>
      </c>
      <c r="H20">
        <f t="shared" si="2"/>
        <v>1995</v>
      </c>
    </row>
    <row r="21" spans="1:8" collapsed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Kokkuvõte_vana</vt:lpstr>
      <vt:lpstr>HO</vt:lpstr>
      <vt:lpstr>STO</vt:lpstr>
      <vt:lpstr>KO</vt:lpstr>
      <vt:lpstr>Anne Saun_LVO</vt:lpstr>
      <vt:lpstr>Tartu Sport_LVO</vt:lpstr>
      <vt:lpstr>Tartu Kalmistud_LMO</vt:lpstr>
      <vt:lpstr>Tartu Linnatransport_LMO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2022-10-18T19:19:33Z</cp:lastPrinted>
  <dcterms:created xsi:type="dcterms:W3CDTF">2022-10-18T10:55:50Z</dcterms:created>
  <dcterms:modified xsi:type="dcterms:W3CDTF">2022-11-23T15:07:38Z</dcterms:modified>
</cp:coreProperties>
</file>